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'Лист3'!$A$1:$G$140</definedName>
  </definedNames>
  <calcPr fullCalcOnLoad="1"/>
</workbook>
</file>

<file path=xl/sharedStrings.xml><?xml version="1.0" encoding="utf-8"?>
<sst xmlns="http://schemas.openxmlformats.org/spreadsheetml/2006/main" count="322" uniqueCount="210">
  <si>
    <t xml:space="preserve"> Додаток №  6</t>
  </si>
  <si>
    <t>Код типової відомчої кластфікації  видатків місцевих бюджетів</t>
  </si>
  <si>
    <t>Код тимчасової класифікації видатків та кредитування  місцевих бюджетів</t>
  </si>
  <si>
    <t>Сума</t>
  </si>
  <si>
    <t>Разом</t>
  </si>
  <si>
    <t>тис.грн.</t>
  </si>
  <si>
    <t>Управління праці та соціального захисту населення Южноукраїнської міської ради</t>
  </si>
  <si>
    <t>170102</t>
  </si>
  <si>
    <t xml:space="preserve">Компенсаційні виплати на пільговий проїзд автомобільним транспортом окремим категоріям громадян </t>
  </si>
  <si>
    <t>10</t>
  </si>
  <si>
    <t>40</t>
  </si>
  <si>
    <t>100102</t>
  </si>
  <si>
    <t>100201</t>
  </si>
  <si>
    <t>100203</t>
  </si>
  <si>
    <t>Управління освіти Южноукраїнської міської ради</t>
  </si>
  <si>
    <t>Дошкільні заклади освіти</t>
  </si>
  <si>
    <t>Капітальний ремонт житлового фонду місцевих органів влади</t>
  </si>
  <si>
    <t>070101</t>
  </si>
  <si>
    <t>Обласна програма соціально-економічного розвитку Миколаївської області на 2011-2014 роки "Миколаївщина-2014", всього, в тому числі:</t>
  </si>
  <si>
    <t xml:space="preserve"> - поліпшення матеріально-технічної бази для загальноосвітніх навчальних закладів міста</t>
  </si>
  <si>
    <t>- придбання мультимедійного та інтерактивного обладнання для загальноосвітньої школи № 3</t>
  </si>
  <si>
    <t>Програма реформування і розвитку житлово-комунального господарства міста Южноукраїнська на 2010-2014 роки всього в тому числі:</t>
  </si>
  <si>
    <t>100202</t>
  </si>
  <si>
    <t>Водопровідно-каналізаційне господарство</t>
  </si>
  <si>
    <t>Благоустрій міст, сіл, селиш</t>
  </si>
  <si>
    <t>150101</t>
  </si>
  <si>
    <t>Капітальні вкладення</t>
  </si>
  <si>
    <t>придбання в комунальну власність об"єкту незавершеного будівництва "Дитяча лікарня"</t>
  </si>
  <si>
    <t>180109</t>
  </si>
  <si>
    <t>Програма енергозбереження в сфері житлово-комунального господарства м.Южноукраїнська на 2009-2015 роки, всього в тому числі по напрямам:</t>
  </si>
  <si>
    <t>Теплові мережі</t>
  </si>
  <si>
    <t>Обласні програми:</t>
  </si>
  <si>
    <t>Обласні програми, разом :</t>
  </si>
  <si>
    <t xml:space="preserve">Загальноосвітні школи (в т. ч. школа-дитячий садок, інтернат при школі), спеціалізовані школи, ліцеї, гімназії, колегіуми </t>
  </si>
  <si>
    <t xml:space="preserve">Капітальні вкладення </t>
  </si>
  <si>
    <t xml:space="preserve">Програма стабілізації та соціально-економічного розвитку територій </t>
  </si>
  <si>
    <t>Програма стабілізації та соціально-економічного розвитку територій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</si>
  <si>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</si>
  <si>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 xml:space="preserve">Охорона та раціональне використання природних ресурсів </t>
  </si>
  <si>
    <t>03</t>
  </si>
  <si>
    <t xml:space="preserve">Виконавчий комітет Южноукраїнської міської ради </t>
  </si>
  <si>
    <t>Програма реформування і розвитку житлово-комунального господарства міста Южноукраїнська на 2010-2014 роки, всього в тому числі:</t>
  </si>
  <si>
    <t>010116</t>
  </si>
  <si>
    <t xml:space="preserve">Органи місцевого самоврядування </t>
  </si>
  <si>
    <t>120400</t>
  </si>
  <si>
    <t>Інші засоби масової інформації</t>
  </si>
  <si>
    <t xml:space="preserve">Землеустрій </t>
  </si>
  <si>
    <t xml:space="preserve">Підтримка малого і середнього підприємництва </t>
  </si>
  <si>
    <t xml:space="preserve">Інші видатки </t>
  </si>
  <si>
    <t>090412</t>
  </si>
  <si>
    <t xml:space="preserve">Інші видатки на соціальний захист населення </t>
  </si>
  <si>
    <t>090416</t>
  </si>
  <si>
    <t xml:space="preserve">Інші видатки на соціальний захист ветеранів війни та праці </t>
  </si>
  <si>
    <t>091205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</si>
  <si>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</si>
  <si>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</si>
  <si>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</si>
  <si>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</si>
  <si>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 xml:space="preserve">Фінансова підтримка громадських організацій інвалідів і ветеранів </t>
  </si>
  <si>
    <t>одержувачі бюджетних коштів - громадські організації : рада ветеранів, товариство інвалідів, спілка воїнів інтернаціоналістів, спілка "Союз-Чорнобиль"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</si>
  <si>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</si>
  <si>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</si>
  <si>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Програма розвитку освіти в м.Южноукраїнську  на 2011-2015 роки</t>
  </si>
  <si>
    <t>070807</t>
  </si>
  <si>
    <t xml:space="preserve">Інші освітні програми </t>
  </si>
  <si>
    <t>20</t>
  </si>
  <si>
    <t>Служба у справах дітей Южноукраїнської міської ради</t>
  </si>
  <si>
    <t>Всього, в тому числі за напрямами:</t>
  </si>
  <si>
    <t>091103</t>
  </si>
  <si>
    <t xml:space="preserve">Соціальні програми і заходи державних органів у справах молоді </t>
  </si>
  <si>
    <t>24</t>
  </si>
  <si>
    <t>Управління молоді , спорту та культури Южноукраїнської міської ради</t>
  </si>
  <si>
    <t>Програма протидії  захворюванню на туберкульоз у 2012 році</t>
  </si>
  <si>
    <t>Програма  розвитку донорства крові  та її компонентів на 2012-2016 р.р.</t>
  </si>
  <si>
    <t>Програма забезпечення  профілактики ВІЛ- інфекції, лікування , догляду та підтримки ВІЛ-інфікованих і хворих на СНІД на 2012-2013 р.р.</t>
  </si>
  <si>
    <t>Програма "Цукровий діабет" на 2012-2013 р.р.</t>
  </si>
  <si>
    <t>Програма імунопрофілактики  та захисту населення міста Южноукраїнська від інфекційних хвороб на 2010-2015 р.р.</t>
  </si>
  <si>
    <t>Програма  запобігання та лікування  серцево-судинних та судинно-мозкових захворювань на 2012-2014 р.р.</t>
  </si>
  <si>
    <t>Програма боротьби з онкологічними захворюваннями в м.Южноукраїнську на період до 2016 року, всього , в тому числі:</t>
  </si>
  <si>
    <t>надання матеріальної допомоги</t>
  </si>
  <si>
    <t>придбання медичного обладнання</t>
  </si>
  <si>
    <t>Комплексна програма  розвитку культури, фізичної культури, спорту та туризму в місті Южноукраїнську на 2010-2013 роки, всього, в тому числі:</t>
  </si>
  <si>
    <t xml:space="preserve">Інші культурно-освітні заклади та заходи </t>
  </si>
  <si>
    <t xml:space="preserve">Проведення навчально-тренувальних зборів і змагань </t>
  </si>
  <si>
    <t xml:space="preserve">Проведення навчально-тренувальних зборів і змагань з неолімпійських видів спорту </t>
  </si>
  <si>
    <t xml:space="preserve">Центри "Спорт для всіх" та заходи з фізичної культури </t>
  </si>
  <si>
    <t>Комплексна програма  "Молоде покоління  м.Южноукраїнська" на 2012-2015 роки, всього, в тому числі по напрямам:</t>
  </si>
  <si>
    <t>67</t>
  </si>
  <si>
    <t>Управління з питань надзвичайних ситуацій, мобілізаційної роботи та взаємодії з правоохоронними органами Южноукраїнської міської ради</t>
  </si>
  <si>
    <t>210105</t>
  </si>
  <si>
    <t xml:space="preserve">Видатки на запобігання та ліквідацію надзвичайних ситуацій та наслідків стихійного лиха </t>
  </si>
  <si>
    <t>061007</t>
  </si>
  <si>
    <t xml:space="preserve">Інші правоохоронні заходи і заклади </t>
  </si>
  <si>
    <t>Комплексна програма "Молоде покоління м.Южноукраїнська" на 2012-2015 роки</t>
  </si>
  <si>
    <t>Програма поводження із специфічними біологічними відходами в місті Южноукраїнську на 2012-2015 роки</t>
  </si>
  <si>
    <t xml:space="preserve">Начальник фінансового управління Южноукраїнської міської ради </t>
  </si>
  <si>
    <t>Т.О.Гончарова</t>
  </si>
  <si>
    <t>до рішення Южноукраїнської</t>
  </si>
  <si>
    <t xml:space="preserve">Загальний фонд </t>
  </si>
  <si>
    <t>Спеціальний фонд</t>
  </si>
  <si>
    <t>придбання спортивного інвентаря для дошкільних навчальних закладів</t>
  </si>
  <si>
    <t>придбання розважально-спортивних комплексів для дошкільних навчальних закладів</t>
  </si>
  <si>
    <t>070201</t>
  </si>
  <si>
    <t xml:space="preserve"> всього в тому числі за напрямами:</t>
  </si>
  <si>
    <t xml:space="preserve">Цільова соціальна програма розвитку цивільного захисту  м.Южноукраїнська на 2009-2013 роки , всього в тому числі: </t>
  </si>
  <si>
    <t>Комплексна програма  профілактики злочинності та вдосконалення  системи захисту конституційних прав і свобод громадян м.Южноукраїнську на 2011-2015 р.р., всього в тому числі:</t>
  </si>
  <si>
    <t>придбання комп"ютерів</t>
  </si>
  <si>
    <t>Назва головного розпорядника коштів</t>
  </si>
  <si>
    <t>Найменування коду  тимчасової класифікації  видатків та кредитування місцевих бюджетів</t>
  </si>
  <si>
    <t>Найменування програми ,  її  напрями (заходи) та одержувачи бюджетних коштів</t>
  </si>
  <si>
    <t>Найменування програми , її  напрями (заходи) та одержувачи бюджетних коштів</t>
  </si>
  <si>
    <t>Дотація житлово-комунальному господарству </t>
  </si>
  <si>
    <t>Комплексна  програма "Турбота" на 2013-2017 роки, з внесеними змінами та доповненнями, всього, в тому числі:</t>
  </si>
  <si>
    <t>придбання автомобіля для забезпечення правоохоронних органів</t>
  </si>
  <si>
    <t>придбання аваріно-рятувального обладнання, мультимедійного обладнання</t>
  </si>
  <si>
    <t>Комплексна програма "Молоде покоління м.Южноукраїнська" на 2012-2015 роки, всього в тому числі за напрямами:</t>
  </si>
  <si>
    <t>11</t>
  </si>
  <si>
    <t>Програма розвитку  малого і середнього підприємництва в м.Южноукраїнську на 2013-2014 роки</t>
  </si>
  <si>
    <t>Програма розвитку земельних відносин на 2011-2015 роки</t>
  </si>
  <si>
    <t>Програма протидії  захворюванню на туберкульоз у 2013 році</t>
  </si>
  <si>
    <t>Програма реформування медичного обслуговування населення міста Южноукраїнська на 2013-2015 роки</t>
  </si>
  <si>
    <t xml:space="preserve"> - проведення заходів</t>
  </si>
  <si>
    <t>відшкодування різниці між затвердженими тарифами по теплопостачанню, водопостачанню та водовідведенню, що надаються населенню  та економічно обґрунтованими витратами на виробництво цих послуг  (одержувач - комунальне підприємство "Теплопостачання та водо-каналізаційне господарство")</t>
  </si>
  <si>
    <t>придбання люків для закриття водо-каналізаційних колодязів (одержувач - комунальне підприємство "Теплопостачання та водо-каналізаційне господарство")</t>
  </si>
  <si>
    <t xml:space="preserve">Модернізація обладнання КНС-2 та господарчо-побутового колектору від приймальної камери КНС-2 до КК-230 в районі КНС-3 (вздовж вул Набережна Енергетиків зі сторони р. Південний Буг) м. Южноукраїнськ </t>
  </si>
  <si>
    <t xml:space="preserve">теплоізоляція трубопроводів  зовнішніх мереж системи теплопостачання </t>
  </si>
  <si>
    <t xml:space="preserve"> реконструкція  магістральних трубопроводів теплотраси АЕС- місто з встановленням приладів обліку витрат теплової  енергії міста Южноукраїнська (одержувач бюджетних коштів - комунальне підприємство "Теплопостачання та водо-каналізаційне господарство")</t>
  </si>
  <si>
    <t>Програма інформаційної підтримки розвитку міста та діяльності органів місцевого самоврядування на 2013-2016 роки , всього в тому числі по напрямам:</t>
  </si>
  <si>
    <t>150110</t>
  </si>
  <si>
    <t xml:space="preserve">Проведення невідкладних відновлювальних робіт, будівництво та реконструкція загальноосвітніх навчальних закладів </t>
  </si>
  <si>
    <t xml:space="preserve">Програма Капітального будівництва об"єктів житлово-комунального господарства  і соціальної інфраструктури м.Южноукраїнську на 2011-2015 роки - всього,  в тому числі: </t>
  </si>
  <si>
    <t>розробка проектно-кошторисної документації та експертиза кошторисної документації на будівництво спортивної зали в гімназії №1 м.Южноукраїнська та улаштування  спортивних майданчиків в загальноосвітніх школах міста</t>
  </si>
  <si>
    <t>капітальний ремонт  трубопроводов  і запірної арматури магістральних теплових мереж в МК № 1,МК № 20, 21, 23, 24</t>
  </si>
  <si>
    <t>Програма боротьби з онкологічними захворюваннями в м.Южноукраїнську на період до 2016 року</t>
  </si>
  <si>
    <t>Управління житлово-комунального господарства  та будівництва Южноукраїнськоі міської ради</t>
  </si>
  <si>
    <t xml:space="preserve"> міської ради  від                    2013       №</t>
  </si>
  <si>
    <t xml:space="preserve"> міських програм, які фінансуватимуться за рахунок коштів бюджету м. Южноукраїнська  у 2013 році</t>
  </si>
  <si>
    <t>погашення кредиторської забоогованості за 2012 рік по улаштуванню поручнів до житлових будинків та технічного нагляду по улаштуванню пандусу до житлового будинку</t>
  </si>
  <si>
    <t>встановлення малих архитектурних форм (обладнання дитячих ігрових та спортивних майданчиків) на території міста</t>
  </si>
  <si>
    <t>100208</t>
  </si>
  <si>
    <t xml:space="preserve">Видатки  на впровадження засобів обліку витрат та регулювання споживання води та теплової енергії </t>
  </si>
  <si>
    <t>розробка  проектної документації  по переоснащенню інженерного вводу теплопостачання житлових  будинків з встановленням приладів обліку  теплової енергії - одержувач комунальне підприємство "Теплопостачання та водо-каналізаційне господарство"</t>
  </si>
  <si>
    <t>будівництво та реконструкція об"єктів житлового фонду та соціальної інфраструктури, в тому числі погашення кредиторської заборгованості за 2012 рік в сумі 328,30586 тис.грн.</t>
  </si>
  <si>
    <t xml:space="preserve">Програма Реформування і розвитку житлово-комунального господарства міста Южноукраїнська на 2010-2014 роки в частині придбання в комунальну власність нежитлової будівлі, розташованої в м.Южноукраїнську за адресою вул.Дружби Народів,35 "в" для розміщення відділу державної реєстарції актів цивільного стану м.Южноукраїнська </t>
  </si>
  <si>
    <t>Програма Капітального будівництва об"єктів житлово-комунального господарства  і соціальної інфраструктури м.Южноукраїнську на 2011-2015 роки в частині  розробки (оновлення ) містобудівної документації генерального плану міста, в т.ч. погашення кредиторської заборгованості за 2012 рік в сумі 68,214 тис.грн.</t>
  </si>
  <si>
    <t xml:space="preserve">Міська програма розвитку  дорожнього руху та його безпеки в місті Южноукраїнську  на 2013-2017 роки, в т.ч. погашення кредиторської заборгованості за 2012 рік в сумі 28,00370 тис.грн. ;  (видатки по одержувачу бюджетних коштів - комунальне підприємство "Служба комунального господарства" в сумі 63,0 тис.грн.) </t>
  </si>
  <si>
    <t>всього, в тому числі за напрямами:</t>
  </si>
  <si>
    <t xml:space="preserve"> придбання спеціальної багатофункціональної техніки для обслуговування об’єктів благоустрою міста (придбання трактора))</t>
  </si>
  <si>
    <t>120201</t>
  </si>
  <si>
    <t>Періодичні видання (газети та журнали)</t>
  </si>
  <si>
    <t>Програма підтримки газети Южноукраїнської міської ради "Контакт" на 2009 - 2014 роки  в частині надання  фінансової  допомоги на послуги друку, яка надавалась у 2012 році  (одержувач бюджетних коштів редакція газети Южноукраїнської міської ради "Контакт")</t>
  </si>
  <si>
    <t>Програма приватизації об"єктів, що належать до комунальної власності територіальної громади міста Южноукраїнська на 2012-2014 роки в частині видатків, пов"язаних  із підготовкою об"єктів до приватизації, в т.ч. погашення кредиторської заборгованості за 2012 рік в сумі 0,385 тис.грн.</t>
  </si>
  <si>
    <t>100101</t>
  </si>
  <si>
    <t xml:space="preserve">Житлово-експлуатаційне господарство </t>
  </si>
  <si>
    <t>Всього,  в тому числі по напрямам:</t>
  </si>
  <si>
    <t>розроблення гідравлічного розрахунку  теплових мереж міста та інших приєднаних до них споживачів  (одержувач - комунальне підприємство "Теплопостачання та водо-каналізаційне господарство")</t>
  </si>
  <si>
    <t>Всього, в тому числі по напрямам:</t>
  </si>
  <si>
    <t>диспетчерізація системи тепло,-водоспоживання  житлового будинку за адресою вул . Дружби Народів,22 з влаштуванням  центральної  диспетчерської  в ТРП -1, в  т.ч. розробка проектно-кошторисної документації  (одержувач - комунальне підприємство "Теплопостачання та водо-каналізаційне господарство")</t>
  </si>
  <si>
    <t>встановлення обладнання  нових дитячих ігрових та спортивних майданчиків на прибудинкових територіях міста,  в тому числі видатки по проведенню експертного обстеження ліфтів  по одержувачу бюджетних коштів "Житлово-експлуатаційне об"єднання" в сумі 47,78 тис.грн.</t>
  </si>
  <si>
    <t>капітальний ремонт адміністртивно-виробничої будівлі комунальної власності за адресою бул.Цвіточний, 9 з урахуванням технічного освідчення будівельних конструкцій, в т.ч. погашення кредиторської заборгованості за 2012 рік по розробки проектно-кошторисної документації та капітальному ремонту зазначеної будівлі  в сумі 277,66947 тис.грн.</t>
  </si>
  <si>
    <t>капітальний ремонт дорожнього покриття  з улаштуванням лівневої каналізації по бульвару Курчатова, в т.ч. розробка проектно-кошторисної документації з урахуванням експертизи</t>
  </si>
  <si>
    <t xml:space="preserve"> висвітлення депутатської діяльності , в т.ч. погашення кредиторської заборгованості за 2012 рік  в сумі 2,653 тис.грн.</t>
  </si>
  <si>
    <t>Програма "Наше місто" на 2011-2014 роки, в т.ч. погашення кредиторської заборгованості в сумі 6,67134 тис.грн.</t>
  </si>
  <si>
    <t>в т.ч. погашення кредиторської заборгованості за 2012 рік в сумі 3,67942 тис.грн.</t>
  </si>
  <si>
    <t>в т.ч.  погашення кредиторської заборгованості за 2012 рік в сумі 4,876 тис.грн.</t>
  </si>
  <si>
    <t>в т.ч.  погашення кредиторської заборгованості за 2012 рік в сумі 25,860 тис.грн.</t>
  </si>
  <si>
    <t>Южноукраїнський міський центр соціальних служб для  сім"ї, дітей та молоді</t>
  </si>
  <si>
    <t xml:space="preserve"> відшкодування різниці між затвердженими тарифами по утриманню житлових будинків і прибудинкової території, що надаються населенню,  та економічно обґрунтованими витратами на виробництво цих послуг  (одержувач бюджетних коштів- комунальне підприємство "Житлово-експлуатаційне об"єднання)</t>
  </si>
  <si>
    <t>Уточнений перелік</t>
  </si>
  <si>
    <t>капітальний ремонт ліфтів житлових будинків</t>
  </si>
  <si>
    <t>капітальний ремонт системи опалення гуртожитку № 8 за адресою вул. Дружби Народів, 1, в т.ч. розробка проектно-кошторисної документації та експертиза кошторисної документації</t>
  </si>
  <si>
    <t xml:space="preserve">всього в тому числі по напрямам: </t>
  </si>
  <si>
    <t>розробка проектно-кошторисної документації по улаштуванню пандусу до під'їзду №11 по прт.Леніна,1</t>
  </si>
  <si>
    <t>придбання подарунків творчим колективам міста до ювілейних дат</t>
  </si>
  <si>
    <t>240900</t>
  </si>
  <si>
    <t xml:space="preserve">Цільові фонди, утворені Верховною Радою Автономної Республіки Крим, органами місцевого самоврядування і місцевими органами виконавчої влади </t>
  </si>
  <si>
    <t>проведення молодіжних заходів</t>
  </si>
  <si>
    <t xml:space="preserve">проведення фото-відео конкурсу на призентацію нашего міста ; проведення  міжнародних змагань "Кубок Южноукраїнська" </t>
  </si>
  <si>
    <t xml:space="preserve">Програма охорони  довкілля та раціонального природокористування м.Южноукраїнська на 2011-2015 роки, в т.ч. погашення кредиторської заборгованості  за 2012 рік в сумі 20,03187 тис.грн.;  (видатки по одержувачу бюджетних коштів - комунальне підприємство "Служба комунального господарства" в сумі 200,0  тис.грн.) </t>
  </si>
  <si>
    <t>Програма профілактики  правопорушень та негативних проявів серед неповнолітніх  на 2011-2015 роки   в т.ч. погашення кредиторської заборгованості за 2012 рік в сумі 0,434 тис.грн.</t>
  </si>
  <si>
    <t>Програма "Дитинство"  на 2013-2017 роки</t>
  </si>
  <si>
    <t xml:space="preserve">Програма  охорони тваринного світу та регулювання чисельності бродячих тварин в місті  Южноукраїнську на 2012-2016 роки в частині  забезпечення проживання, харчування волонтерів організації VIER PFOTEN Internatsonal  (одержувач бюджетних коштів - комунальне підприємство "Служба комунального господарства") </t>
  </si>
  <si>
    <t xml:space="preserve">Програма "репродуктивне здоров"я   населення міста Южноукраїнська на період до  2015 року" в частині придбання медичного обладнання </t>
  </si>
  <si>
    <t>Програма з надання паліативної та хоспісної допомоги в м. Южноукраїнську на період до 2016 року  в частині проведення ремонтних робіт в 2-х палатах паліативної допомоги на 2 ліжко-місця кожна</t>
  </si>
  <si>
    <t>Програма  запобігання та лікування  серцево-судинних та судинно-мозкових захворювань на 2012-2014 р.р. , всього в тому числі :</t>
  </si>
  <si>
    <t>Всього, в тому числі по програмам:</t>
  </si>
  <si>
    <t>Міські програми, разом:</t>
  </si>
  <si>
    <t>в т.ч. часткова оплата організації та прведення культурно-масового заходу за участю співачки української естради Еріки</t>
  </si>
  <si>
    <t>встановлення нових малих архітектурних споруд на території міського парку, які виконані у 2012 році (одержувач - комунальне підприємство "Служба комунального господарства")</t>
  </si>
  <si>
    <t xml:space="preserve"> підтримка  комунальної установи "Інформаційне агенство "Контакт" та фінансова допомога на послуги друку (одержувач бюджетних коштів -  комунальна установа "Інформаційне агенство "Контакт" )</t>
  </si>
  <si>
    <t>в тому числі  на співфінансування  по реалізації проекта -переможця   Конкурсного відбору , а саме проект №  00690  "Сучасні підходи до енергозбереження в закладах освіти"</t>
  </si>
  <si>
    <t>співфінансування  по реалізації проекта -переможця   Конкурсного відбору , а саме проект №  00690  "Сучасні підходи до енергозбереження в закладах освіти"</t>
  </si>
  <si>
    <t>Програма реформування і розвитку житлово-комунального господарства міста Южноукраїнська на 2010-2014 роки в частині видатків, пов"язаних з управлінням майном, що належить до комунальної власності територіальної громади міста (експертна оцінка, технічна інвентаризація, оформлення  свідоцтва права власності , розміщення оголошень в ЗМІ, тощо), в т.ч. погашення кредиторської заборгованості за 2012 рік в сумі 0,75847 тис.грн.</t>
  </si>
  <si>
    <t>поточний ремонт приміщень  адміністртивно-виробничої будівлі комунальної власності за адресою бул. Цвіточний, 9, в тому числі ремонт системи опалення І та 2 поверхів</t>
  </si>
  <si>
    <t>Програма зайнятості  населення міста Южноукраїнська на період до 2017 року в частині оплачуваних громадських робіт</t>
  </si>
  <si>
    <t>придбання та встановлення МАФ на міському пляжі, лав на території міста, критих зупинок  громадського транспорту , в т. ч : (одержувач бюджетних коштів - комунальне підприємство "Служба комунального господарства" в сумі 19,4 тис.грн.)</t>
  </si>
  <si>
    <t xml:space="preserve">  - харчування дітей віком до 2-х років </t>
  </si>
  <si>
    <t>поточний ремонт гуртожитку та під"їздів житлового будинку комунальної власності територіальної громади міста, а також квартири в якій планується розташування  будинку сімейного типу</t>
  </si>
  <si>
    <t>Програма імунопрофілактики  та захисту населення міста Южноукраїнська від інфекційних хвороб на 2010-2015 р.р.в частині придбання  холодильників та кондиціонеру для пологового та інфекційного відділень</t>
  </si>
  <si>
    <t>оплата за експлуатаційно-технічне обслуговування СО</t>
  </si>
  <si>
    <t>абонплата за надання доступу до локальної мережі відеокамер; грошова виногорода  членам  громадського формування</t>
  </si>
  <si>
    <t>придбання аваріно-рятувального обладнання, системного блоку</t>
  </si>
  <si>
    <t>капітальний ремонт покрівлі житлового житлового будинку по пр. Леніна,27</t>
  </si>
  <si>
    <t>встановлення критих зупинок в м. Южноукраїнську за рахунок коштів з міського бюджету для співфінансування з державним бюджетом на здійснення заходів щодо соціально-економічного розвитку</t>
  </si>
  <si>
    <t>придбання устаткування ПГМ-10У (укомплекті) для вирішення та заливки поліуретану, продуктивністю до 10 кг/хв., (одержувач - комунальне підприємство "Служба комунального господарства")</t>
  </si>
  <si>
    <t>видатків на придбання сировини для одержання пінополіуретану та придбання теплової ізоляції (одержувач бюджетних коштів - комунальне підприємство "Теплопостачання та водо-каналізаційне господарство")</t>
  </si>
  <si>
    <t>поточний ремонт приміщення комунальної власності за адресою Молодіжна, 13 (блок -вставка гуротожитку №1)</t>
  </si>
  <si>
    <t xml:space="preserve">утримання та поточний ремонт об"єктів благоустрою міста, в тому числі: одержувач бюджетних коштів - комунальне підприємство "Служба комунального господарства" в сумі 5452,581 тис.грн. </t>
  </si>
  <si>
    <t>придбання шин для автотранспорту та механізмів, які будуть задіяні при виконанні робіт з утримання міських доріг та пішиходних доріжок в зимовий період  (одержувач бюджетних коштів - комунальне підприємство "Служба комунального господарства")</t>
  </si>
  <si>
    <t xml:space="preserve">придбання та встановлення біотуалетів пластикових "Євро-Стандарт" 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</si>
</sst>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22"/>
      <name val="Arial"/>
      <family val="0"/>
    </font>
    <font>
      <sz val="2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i/>
      <sz val="14"/>
      <name val="Times New Roman"/>
      <family val="1"/>
    </font>
    <font>
      <sz val="15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91" fontId="1" fillId="0" borderId="10" xfId="0" applyNumberFormat="1" applyFont="1" applyBorder="1" applyAlignment="1">
      <alignment/>
    </xf>
    <xf numFmtId="190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191" fontId="1" fillId="25" borderId="10" xfId="0" applyNumberFormat="1" applyFont="1" applyFill="1" applyBorder="1" applyAlignment="1">
      <alignment/>
    </xf>
    <xf numFmtId="188" fontId="1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25" borderId="10" xfId="0" applyFont="1" applyFill="1" applyBorder="1" applyAlignment="1">
      <alignment wrapText="1"/>
    </xf>
    <xf numFmtId="0" fontId="1" fillId="25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" fillId="25" borderId="10" xfId="0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/>
    </xf>
    <xf numFmtId="49" fontId="1" fillId="25" borderId="10" xfId="0" applyNumberFormat="1" applyFont="1" applyFill="1" applyBorder="1" applyAlignment="1">
      <alignment wrapText="1"/>
    </xf>
    <xf numFmtId="49" fontId="8" fillId="26" borderId="10" xfId="0" applyNumberFormat="1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wrapText="1"/>
    </xf>
    <xf numFmtId="0" fontId="8" fillId="26" borderId="0" xfId="0" applyFont="1" applyFill="1" applyAlignment="1">
      <alignment/>
    </xf>
    <xf numFmtId="49" fontId="5" fillId="26" borderId="10" xfId="0" applyNumberFormat="1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left"/>
    </xf>
    <xf numFmtId="0" fontId="5" fillId="26" borderId="10" xfId="0" applyFont="1" applyFill="1" applyBorder="1" applyAlignment="1">
      <alignment/>
    </xf>
    <xf numFmtId="188" fontId="5" fillId="26" borderId="10" xfId="0" applyNumberFormat="1" applyFont="1" applyFill="1" applyBorder="1" applyAlignment="1">
      <alignment/>
    </xf>
    <xf numFmtId="0" fontId="6" fillId="26" borderId="0" xfId="0" applyFont="1" applyFill="1" applyAlignment="1">
      <alignment/>
    </xf>
    <xf numFmtId="188" fontId="1" fillId="11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88" fontId="1" fillId="24" borderId="10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188" fontId="2" fillId="25" borderId="10" xfId="0" applyNumberFormat="1" applyFont="1" applyFill="1" applyBorder="1" applyAlignment="1">
      <alignment/>
    </xf>
    <xf numFmtId="49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/>
    </xf>
    <xf numFmtId="188" fontId="1" fillId="4" borderId="10" xfId="0" applyNumberFormat="1" applyFont="1" applyFill="1" applyBorder="1" applyAlignment="1">
      <alignment/>
    </xf>
    <xf numFmtId="49" fontId="1" fillId="4" borderId="10" xfId="0" applyNumberFormat="1" applyFont="1" applyFill="1" applyBorder="1" applyAlignment="1">
      <alignment wrapText="1"/>
    </xf>
    <xf numFmtId="0" fontId="2" fillId="4" borderId="0" xfId="0" applyFont="1" applyFill="1" applyAlignment="1">
      <alignment/>
    </xf>
    <xf numFmtId="0" fontId="1" fillId="4" borderId="10" xfId="0" applyFont="1" applyFill="1" applyBorder="1" applyAlignment="1">
      <alignment wrapText="1"/>
    </xf>
    <xf numFmtId="190" fontId="1" fillId="4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0" fontId="1" fillId="4" borderId="0" xfId="0" applyFont="1" applyFill="1" applyAlignment="1">
      <alignment wrapText="1"/>
    </xf>
    <xf numFmtId="0" fontId="2" fillId="4" borderId="10" xfId="0" applyFont="1" applyFill="1" applyBorder="1" applyAlignment="1">
      <alignment/>
    </xf>
    <xf numFmtId="191" fontId="1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91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4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/>
    </xf>
    <xf numFmtId="191" fontId="8" fillId="26" borderId="10" xfId="0" applyNumberFormat="1" applyFont="1" applyFill="1" applyBorder="1" applyAlignment="1">
      <alignment/>
    </xf>
    <xf numFmtId="190" fontId="1" fillId="25" borderId="10" xfId="0" applyNumberFormat="1" applyFont="1" applyFill="1" applyBorder="1" applyAlignment="1">
      <alignment/>
    </xf>
    <xf numFmtId="191" fontId="2" fillId="25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/>
    </xf>
    <xf numFmtId="49" fontId="1" fillId="10" borderId="10" xfId="0" applyNumberFormat="1" applyFont="1" applyFill="1" applyBorder="1" applyAlignment="1">
      <alignment horizontal="center"/>
    </xf>
    <xf numFmtId="0" fontId="1" fillId="10" borderId="10" xfId="0" applyFont="1" applyFill="1" applyBorder="1" applyAlignment="1">
      <alignment wrapText="1"/>
    </xf>
    <xf numFmtId="188" fontId="1" fillId="10" borderId="10" xfId="0" applyNumberFormat="1" applyFont="1" applyFill="1" applyBorder="1" applyAlignment="1">
      <alignment/>
    </xf>
    <xf numFmtId="0" fontId="2" fillId="10" borderId="0" xfId="0" applyFont="1" applyFill="1" applyAlignment="1">
      <alignment/>
    </xf>
    <xf numFmtId="0" fontId="1" fillId="10" borderId="10" xfId="0" applyFont="1" applyFill="1" applyBorder="1" applyAlignment="1">
      <alignment horizontal="center"/>
    </xf>
    <xf numFmtId="191" fontId="1" fillId="10" borderId="10" xfId="0" applyNumberFormat="1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188" fontId="11" fillId="27" borderId="1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9" sqref="B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abSelected="1" view="pageBreakPreview" zoomScale="75" zoomScaleNormal="75" zoomScaleSheetLayoutView="75" zoomScalePageLayoutView="0" workbookViewId="0" topLeftCell="C126">
      <selection activeCell="G136" sqref="G136"/>
    </sheetView>
  </sheetViews>
  <sheetFormatPr defaultColWidth="9.140625" defaultRowHeight="12.75"/>
  <cols>
    <col min="1" max="1" width="13.421875" style="2" customWidth="1"/>
    <col min="2" max="2" width="66.00390625" style="2" customWidth="1"/>
    <col min="3" max="3" width="58.7109375" style="2" customWidth="1"/>
    <col min="4" max="4" width="16.28125" style="2" customWidth="1"/>
    <col min="5" max="5" width="60.8515625" style="2" customWidth="1"/>
    <col min="6" max="6" width="19.28125" style="2" customWidth="1"/>
    <col min="7" max="7" width="17.00390625" style="2" customWidth="1"/>
    <col min="8" max="16384" width="9.140625" style="2" customWidth="1"/>
  </cols>
  <sheetData>
    <row r="1" spans="5:7" s="20" customFormat="1" ht="27.75">
      <c r="E1" s="89" t="s">
        <v>0</v>
      </c>
      <c r="F1" s="89"/>
      <c r="G1" s="89"/>
    </row>
    <row r="2" spans="5:7" s="20" customFormat="1" ht="27.75">
      <c r="E2" s="89" t="s">
        <v>97</v>
      </c>
      <c r="F2" s="89"/>
      <c r="G2" s="89"/>
    </row>
    <row r="3" spans="5:7" s="20" customFormat="1" ht="27.75">
      <c r="E3" s="89" t="s">
        <v>135</v>
      </c>
      <c r="F3" s="89"/>
      <c r="G3" s="89"/>
    </row>
    <row r="4" spans="2:6" s="20" customFormat="1" ht="27.75">
      <c r="B4" s="91" t="s">
        <v>168</v>
      </c>
      <c r="C4" s="91"/>
      <c r="D4" s="91"/>
      <c r="E4" s="91"/>
      <c r="F4" s="91"/>
    </row>
    <row r="5" spans="2:6" s="20" customFormat="1" ht="27.75">
      <c r="B5" s="91" t="s">
        <v>136</v>
      </c>
      <c r="C5" s="91"/>
      <c r="D5" s="91"/>
      <c r="E5" s="91"/>
      <c r="F5" s="91"/>
    </row>
    <row r="7" ht="15">
      <c r="F7" s="2" t="s">
        <v>5</v>
      </c>
    </row>
    <row r="8" spans="1:15" ht="102.75" customHeight="1">
      <c r="A8" s="21" t="s">
        <v>1</v>
      </c>
      <c r="B8" s="3" t="s">
        <v>107</v>
      </c>
      <c r="C8" s="90" t="s">
        <v>98</v>
      </c>
      <c r="D8" s="90"/>
      <c r="E8" s="90" t="s">
        <v>99</v>
      </c>
      <c r="F8" s="90"/>
      <c r="G8" s="14" t="s">
        <v>4</v>
      </c>
      <c r="H8" s="1"/>
      <c r="I8" s="1"/>
      <c r="J8" s="1"/>
      <c r="K8" s="1"/>
      <c r="L8" s="1"/>
      <c r="M8" s="1"/>
      <c r="N8" s="1"/>
      <c r="O8" s="1"/>
    </row>
    <row r="9" spans="1:11" s="23" customFormat="1" ht="115.5" customHeight="1">
      <c r="A9" s="21" t="s">
        <v>2</v>
      </c>
      <c r="B9" s="3" t="s">
        <v>108</v>
      </c>
      <c r="C9" s="3" t="s">
        <v>109</v>
      </c>
      <c r="D9" s="3" t="s">
        <v>3</v>
      </c>
      <c r="E9" s="3" t="s">
        <v>110</v>
      </c>
      <c r="F9" s="14" t="s">
        <v>3</v>
      </c>
      <c r="G9" s="14" t="s">
        <v>3</v>
      </c>
      <c r="H9" s="22"/>
      <c r="I9" s="22"/>
      <c r="J9" s="22"/>
      <c r="K9" s="22"/>
    </row>
    <row r="10" spans="1:7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s="31" customFormat="1" ht="18.75">
      <c r="A11" s="30"/>
      <c r="B11" s="30"/>
      <c r="C11" s="33"/>
      <c r="D11" s="30"/>
      <c r="E11" s="30"/>
      <c r="F11" s="30"/>
      <c r="G11" s="30"/>
    </row>
    <row r="12" spans="1:7" s="31" customFormat="1" ht="18.75" customHeight="1" hidden="1">
      <c r="A12" s="29"/>
      <c r="B12" s="30"/>
      <c r="C12" s="32" t="s">
        <v>31</v>
      </c>
      <c r="D12" s="30"/>
      <c r="E12" s="30"/>
      <c r="F12" s="30"/>
      <c r="G12" s="30"/>
    </row>
    <row r="13" spans="1:7" s="37" customFormat="1" ht="48.75" customHeight="1" hidden="1">
      <c r="A13" s="36" t="s">
        <v>9</v>
      </c>
      <c r="B13" s="28" t="s">
        <v>14</v>
      </c>
      <c r="C13" s="28"/>
      <c r="D13" s="18">
        <f>D14+D15+D16</f>
        <v>0</v>
      </c>
      <c r="E13" s="27" t="s">
        <v>18</v>
      </c>
      <c r="F13" s="18">
        <f>F14+F15+F16</f>
        <v>0</v>
      </c>
      <c r="G13" s="18">
        <f>D13+F13</f>
        <v>0</v>
      </c>
    </row>
    <row r="14" spans="1:7" ht="39.75" customHeight="1" hidden="1">
      <c r="A14" s="8" t="s">
        <v>17</v>
      </c>
      <c r="B14" s="6" t="s">
        <v>15</v>
      </c>
      <c r="C14" s="4" t="s">
        <v>100</v>
      </c>
      <c r="D14" s="7"/>
      <c r="E14" s="10" t="s">
        <v>101</v>
      </c>
      <c r="F14" s="7"/>
      <c r="G14" s="7">
        <f>D14+F14</f>
        <v>0</v>
      </c>
    </row>
    <row r="15" spans="1:7" ht="45.75" customHeight="1" hidden="1">
      <c r="A15" s="8" t="s">
        <v>102</v>
      </c>
      <c r="B15" s="4" t="s">
        <v>33</v>
      </c>
      <c r="C15" s="6"/>
      <c r="D15" s="9">
        <v>0</v>
      </c>
      <c r="E15" s="10" t="s">
        <v>19</v>
      </c>
      <c r="F15" s="7"/>
      <c r="G15" s="7">
        <f>D15+F15</f>
        <v>0</v>
      </c>
    </row>
    <row r="16" spans="1:7" ht="39.75" customHeight="1" hidden="1">
      <c r="A16" s="8"/>
      <c r="B16" s="6"/>
      <c r="C16" s="6"/>
      <c r="D16" s="9">
        <v>0</v>
      </c>
      <c r="E16" s="10" t="s">
        <v>20</v>
      </c>
      <c r="F16" s="7"/>
      <c r="G16" s="7">
        <f>D16+F16</f>
        <v>0</v>
      </c>
    </row>
    <row r="17" spans="1:7" s="47" customFormat="1" ht="26.25" customHeight="1" hidden="1">
      <c r="A17" s="43"/>
      <c r="B17" s="44" t="s">
        <v>32</v>
      </c>
      <c r="C17" s="45"/>
      <c r="D17" s="46">
        <f>D13</f>
        <v>0</v>
      </c>
      <c r="E17" s="45"/>
      <c r="F17" s="46">
        <f>F13</f>
        <v>0</v>
      </c>
      <c r="G17" s="46">
        <f>G13</f>
        <v>0</v>
      </c>
    </row>
    <row r="18" spans="1:7" s="37" customFormat="1" ht="40.5" customHeight="1">
      <c r="A18" s="36" t="s">
        <v>10</v>
      </c>
      <c r="B18" s="27" t="s">
        <v>134</v>
      </c>
      <c r="C18" s="28" t="s">
        <v>185</v>
      </c>
      <c r="D18" s="76">
        <f>D19+D48+D51+D47</f>
        <v>7281.240000000001</v>
      </c>
      <c r="E18" s="28" t="s">
        <v>185</v>
      </c>
      <c r="F18" s="17">
        <f>F19+F48+F51+F52+F59+F60</f>
        <v>5870.413159999999</v>
      </c>
      <c r="G18" s="17">
        <f>D18+F18</f>
        <v>13151.65316</v>
      </c>
    </row>
    <row r="19" spans="1:7" s="59" customFormat="1" ht="63" customHeight="1">
      <c r="A19" s="55"/>
      <c r="B19" s="60"/>
      <c r="C19" s="60" t="s">
        <v>21</v>
      </c>
      <c r="D19" s="57">
        <f>D21+D27+D33+D34+D41+D20+D30+D40+D42+D46</f>
        <v>7081.240000000001</v>
      </c>
      <c r="E19" s="60" t="s">
        <v>41</v>
      </c>
      <c r="F19" s="65">
        <f>F20+F21+F27+F30+F33+F34+F40+F41+F42+F46</f>
        <v>3627.7795499999993</v>
      </c>
      <c r="G19" s="65">
        <f>D19+F19</f>
        <v>10709.01955</v>
      </c>
    </row>
    <row r="20" spans="1:7" s="59" customFormat="1" ht="67.5" customHeight="1">
      <c r="A20" s="74" t="s">
        <v>152</v>
      </c>
      <c r="B20" s="26" t="s">
        <v>153</v>
      </c>
      <c r="C20" s="26" t="s">
        <v>197</v>
      </c>
      <c r="D20" s="62">
        <f>108+150+8.14</f>
        <v>266.14</v>
      </c>
      <c r="E20" s="26"/>
      <c r="F20" s="71">
        <v>0</v>
      </c>
      <c r="G20" s="71">
        <f aca="true" t="shared" si="0" ref="G20:G26">D20+F20</f>
        <v>266.14</v>
      </c>
    </row>
    <row r="21" spans="1:7" ht="32.25" customHeight="1">
      <c r="A21" s="8" t="s">
        <v>11</v>
      </c>
      <c r="B21" s="4" t="s">
        <v>16</v>
      </c>
      <c r="C21" s="4"/>
      <c r="D21" s="51">
        <v>0</v>
      </c>
      <c r="E21" s="4" t="s">
        <v>156</v>
      </c>
      <c r="F21" s="78">
        <f>F24+F25+F22+F23+F26</f>
        <v>1683.175</v>
      </c>
      <c r="G21" s="11">
        <f>D21+F21</f>
        <v>1683.175</v>
      </c>
    </row>
    <row r="22" spans="1:7" ht="32.25" customHeight="1">
      <c r="A22" s="8"/>
      <c r="B22" s="4"/>
      <c r="C22" s="4"/>
      <c r="D22" s="51">
        <v>0</v>
      </c>
      <c r="E22" s="4" t="s">
        <v>169</v>
      </c>
      <c r="F22" s="78">
        <f>300+400+400+250</f>
        <v>1350</v>
      </c>
      <c r="G22" s="11">
        <f t="shared" si="0"/>
        <v>1350</v>
      </c>
    </row>
    <row r="23" spans="1:7" ht="69" customHeight="1">
      <c r="A23" s="8"/>
      <c r="B23" s="4"/>
      <c r="C23" s="4"/>
      <c r="D23" s="51">
        <v>0</v>
      </c>
      <c r="E23" s="4" t="s">
        <v>170</v>
      </c>
      <c r="F23" s="78">
        <v>7.5</v>
      </c>
      <c r="G23" s="11">
        <f t="shared" si="0"/>
        <v>7.5</v>
      </c>
    </row>
    <row r="24" spans="1:7" ht="87.75" customHeight="1">
      <c r="A24" s="8"/>
      <c r="B24" s="4"/>
      <c r="C24" s="4"/>
      <c r="D24" s="51">
        <v>0</v>
      </c>
      <c r="E24" s="4" t="s">
        <v>158</v>
      </c>
      <c r="F24" s="7">
        <f>270-115+47.78+19.895+3</f>
        <v>225.675</v>
      </c>
      <c r="G24" s="11">
        <f t="shared" si="0"/>
        <v>225.675</v>
      </c>
    </row>
    <row r="25" spans="1:7" ht="89.25" customHeight="1" hidden="1">
      <c r="A25" s="8"/>
      <c r="B25" s="4"/>
      <c r="C25" s="4"/>
      <c r="D25" s="51">
        <v>0</v>
      </c>
      <c r="E25" s="4" t="s">
        <v>157</v>
      </c>
      <c r="F25" s="87">
        <f>100-100</f>
        <v>0</v>
      </c>
      <c r="G25" s="11">
        <f t="shared" si="0"/>
        <v>0</v>
      </c>
    </row>
    <row r="26" spans="1:7" ht="32.25" customHeight="1">
      <c r="A26" s="8"/>
      <c r="B26" s="88"/>
      <c r="C26" s="4"/>
      <c r="D26" s="51"/>
      <c r="E26" s="4" t="s">
        <v>202</v>
      </c>
      <c r="F26" s="62">
        <v>100</v>
      </c>
      <c r="G26" s="11">
        <f t="shared" si="0"/>
        <v>100</v>
      </c>
    </row>
    <row r="27" spans="1:7" ht="42.75" customHeight="1">
      <c r="A27" s="50">
        <v>100103</v>
      </c>
      <c r="B27" s="1" t="s">
        <v>111</v>
      </c>
      <c r="C27" s="6" t="s">
        <v>67</v>
      </c>
      <c r="D27" s="62">
        <f>D28+D29</f>
        <v>600</v>
      </c>
      <c r="E27" s="10"/>
      <c r="F27" s="7">
        <v>0</v>
      </c>
      <c r="G27" s="7">
        <f aca="true" t="shared" si="1" ref="G27:G45">D27+F27</f>
        <v>600</v>
      </c>
    </row>
    <row r="28" spans="1:7" ht="0.75" customHeight="1">
      <c r="A28" s="49"/>
      <c r="B28" s="6"/>
      <c r="C28" s="4" t="s">
        <v>167</v>
      </c>
      <c r="D28" s="7">
        <f>400-400</f>
        <v>0</v>
      </c>
      <c r="E28" s="10"/>
      <c r="F28" s="7">
        <v>0</v>
      </c>
      <c r="G28" s="7">
        <f t="shared" si="1"/>
        <v>0</v>
      </c>
    </row>
    <row r="29" spans="1:7" ht="107.25" customHeight="1">
      <c r="A29" s="49"/>
      <c r="B29" s="6"/>
      <c r="C29" s="4" t="s">
        <v>122</v>
      </c>
      <c r="D29" s="7">
        <f>600+54-54</f>
        <v>600</v>
      </c>
      <c r="E29" s="10"/>
      <c r="F29" s="7">
        <v>0</v>
      </c>
      <c r="G29" s="7">
        <f t="shared" si="1"/>
        <v>600</v>
      </c>
    </row>
    <row r="30" spans="1:7" ht="38.25" customHeight="1">
      <c r="A30" s="5">
        <v>100201</v>
      </c>
      <c r="B30" s="6" t="s">
        <v>30</v>
      </c>
      <c r="C30" s="4"/>
      <c r="D30" s="7">
        <f>D31+D32</f>
        <v>0</v>
      </c>
      <c r="E30" s="10" t="s">
        <v>154</v>
      </c>
      <c r="F30" s="7">
        <f>F31+F32</f>
        <v>363</v>
      </c>
      <c r="G30" s="7">
        <f>D30+F30</f>
        <v>363</v>
      </c>
    </row>
    <row r="31" spans="1:7" ht="72.75" customHeight="1">
      <c r="A31" s="5"/>
      <c r="B31" s="6"/>
      <c r="C31" s="4"/>
      <c r="D31" s="7">
        <v>0</v>
      </c>
      <c r="E31" s="10" t="s">
        <v>155</v>
      </c>
      <c r="F31" s="7">
        <f>300-10-20-100</f>
        <v>170</v>
      </c>
      <c r="G31" s="7">
        <f>D31+F31</f>
        <v>170</v>
      </c>
    </row>
    <row r="32" spans="1:7" ht="52.5" customHeight="1">
      <c r="A32" s="19"/>
      <c r="B32" s="19"/>
      <c r="C32" s="6"/>
      <c r="D32" s="7">
        <v>0</v>
      </c>
      <c r="E32" s="10" t="s">
        <v>132</v>
      </c>
      <c r="F32" s="7">
        <v>193</v>
      </c>
      <c r="G32" s="7">
        <f t="shared" si="1"/>
        <v>193</v>
      </c>
    </row>
    <row r="33" spans="1:7" ht="82.5" customHeight="1">
      <c r="A33" s="8" t="s">
        <v>22</v>
      </c>
      <c r="B33" s="6" t="s">
        <v>23</v>
      </c>
      <c r="C33" s="4" t="s">
        <v>123</v>
      </c>
      <c r="D33" s="7">
        <v>98</v>
      </c>
      <c r="E33" s="10" t="s">
        <v>124</v>
      </c>
      <c r="F33" s="7">
        <f>800-55-8.14</f>
        <v>736.86</v>
      </c>
      <c r="G33" s="12">
        <f t="shared" si="1"/>
        <v>834.86</v>
      </c>
    </row>
    <row r="34" spans="1:7" ht="69" customHeight="1">
      <c r="A34" s="8" t="s">
        <v>13</v>
      </c>
      <c r="B34" s="6" t="s">
        <v>24</v>
      </c>
      <c r="C34" s="4" t="s">
        <v>207</v>
      </c>
      <c r="D34" s="62">
        <f>5950.6-65-6.5-50</f>
        <v>5829.1</v>
      </c>
      <c r="E34" s="10" t="s">
        <v>103</v>
      </c>
      <c r="F34" s="7">
        <f>F35+F36+F37+F38+F39</f>
        <v>352.155</v>
      </c>
      <c r="G34" s="7">
        <f t="shared" si="1"/>
        <v>6181.255</v>
      </c>
    </row>
    <row r="35" spans="1:7" ht="88.5" customHeight="1">
      <c r="A35" s="8"/>
      <c r="B35" s="6"/>
      <c r="C35" s="4"/>
      <c r="D35" s="7">
        <v>0</v>
      </c>
      <c r="E35" s="10" t="s">
        <v>195</v>
      </c>
      <c r="F35" s="7">
        <f>130+29.4-10</f>
        <v>149.4</v>
      </c>
      <c r="G35" s="7">
        <f t="shared" si="1"/>
        <v>149.4</v>
      </c>
    </row>
    <row r="36" spans="1:7" ht="57.75" customHeight="1">
      <c r="A36" s="8"/>
      <c r="B36" s="6"/>
      <c r="C36" s="4"/>
      <c r="D36" s="7">
        <v>0</v>
      </c>
      <c r="E36" s="10" t="s">
        <v>138</v>
      </c>
      <c r="F36" s="7">
        <f>115-19.895</f>
        <v>95.105</v>
      </c>
      <c r="G36" s="7">
        <f t="shared" si="1"/>
        <v>95.105</v>
      </c>
    </row>
    <row r="37" spans="1:7" ht="66.75" customHeight="1">
      <c r="A37" s="8"/>
      <c r="B37" s="6"/>
      <c r="C37" s="4"/>
      <c r="D37" s="7">
        <v>0</v>
      </c>
      <c r="E37" s="10" t="s">
        <v>160</v>
      </c>
      <c r="F37" s="7">
        <v>20</v>
      </c>
      <c r="G37" s="7">
        <f t="shared" si="1"/>
        <v>20</v>
      </c>
    </row>
    <row r="38" spans="1:7" ht="82.5" customHeight="1">
      <c r="A38" s="8"/>
      <c r="B38" s="6"/>
      <c r="C38" s="4"/>
      <c r="D38" s="7"/>
      <c r="E38" s="15" t="s">
        <v>208</v>
      </c>
      <c r="F38" s="7">
        <v>80</v>
      </c>
      <c r="G38" s="7">
        <f t="shared" si="1"/>
        <v>80</v>
      </c>
    </row>
    <row r="39" spans="1:7" ht="66.75" customHeight="1">
      <c r="A39" s="8"/>
      <c r="B39" s="6"/>
      <c r="C39" s="4"/>
      <c r="D39" s="7"/>
      <c r="E39" s="10" t="s">
        <v>203</v>
      </c>
      <c r="F39" s="7">
        <v>7.65</v>
      </c>
      <c r="G39" s="7">
        <f t="shared" si="1"/>
        <v>7.65</v>
      </c>
    </row>
    <row r="40" spans="1:7" ht="98.25" customHeight="1">
      <c r="A40" s="8" t="s">
        <v>139</v>
      </c>
      <c r="B40" s="4" t="s">
        <v>140</v>
      </c>
      <c r="C40" s="4"/>
      <c r="D40" s="7">
        <v>0</v>
      </c>
      <c r="E40" s="10" t="s">
        <v>141</v>
      </c>
      <c r="F40" s="11">
        <v>50.56254</v>
      </c>
      <c r="G40" s="11">
        <f t="shared" si="1"/>
        <v>50.56254</v>
      </c>
    </row>
    <row r="41" spans="1:7" ht="39" customHeight="1">
      <c r="A41" s="8" t="s">
        <v>25</v>
      </c>
      <c r="B41" s="6" t="s">
        <v>26</v>
      </c>
      <c r="C41" s="6"/>
      <c r="D41" s="7">
        <v>0</v>
      </c>
      <c r="E41" s="4" t="s">
        <v>27</v>
      </c>
      <c r="F41" s="7">
        <v>108.5</v>
      </c>
      <c r="G41" s="7">
        <f t="shared" si="1"/>
        <v>108.5</v>
      </c>
    </row>
    <row r="42" spans="1:7" ht="39" customHeight="1">
      <c r="A42" s="8" t="s">
        <v>28</v>
      </c>
      <c r="B42" s="4" t="s">
        <v>36</v>
      </c>
      <c r="C42" s="4" t="s">
        <v>146</v>
      </c>
      <c r="D42" s="7">
        <f>D45+D44+D43</f>
        <v>288</v>
      </c>
      <c r="E42" s="4" t="s">
        <v>146</v>
      </c>
      <c r="F42" s="7">
        <f>F43+F44+F45</f>
        <v>203.47</v>
      </c>
      <c r="G42" s="7">
        <f t="shared" si="1"/>
        <v>491.47</v>
      </c>
    </row>
    <row r="43" spans="1:7" ht="39.75" customHeight="1">
      <c r="A43" s="19"/>
      <c r="B43" s="19"/>
      <c r="C43" s="6"/>
      <c r="D43" s="7">
        <v>0</v>
      </c>
      <c r="E43" s="4" t="s">
        <v>209</v>
      </c>
      <c r="F43" s="7">
        <f>60-30</f>
        <v>30</v>
      </c>
      <c r="G43" s="7">
        <f t="shared" si="1"/>
        <v>30</v>
      </c>
    </row>
    <row r="44" spans="1:7" ht="57.75" customHeight="1">
      <c r="A44" s="8"/>
      <c r="B44" s="4"/>
      <c r="C44" s="4" t="s">
        <v>206</v>
      </c>
      <c r="D44" s="7">
        <v>50</v>
      </c>
      <c r="E44" s="4" t="s">
        <v>147</v>
      </c>
      <c r="F44" s="7">
        <v>129.47</v>
      </c>
      <c r="G44" s="7">
        <f t="shared" si="1"/>
        <v>179.47</v>
      </c>
    </row>
    <row r="45" spans="1:7" ht="72.75" customHeight="1">
      <c r="A45" s="8"/>
      <c r="B45" s="4"/>
      <c r="C45" s="4" t="s">
        <v>193</v>
      </c>
      <c r="D45" s="7">
        <f>150+88</f>
        <v>238</v>
      </c>
      <c r="E45" s="4" t="s">
        <v>204</v>
      </c>
      <c r="F45" s="7">
        <v>44</v>
      </c>
      <c r="G45" s="7">
        <f t="shared" si="1"/>
        <v>282</v>
      </c>
    </row>
    <row r="46" spans="1:7" ht="76.5" customHeight="1">
      <c r="A46" s="8" t="s">
        <v>174</v>
      </c>
      <c r="B46" s="4" t="s">
        <v>175</v>
      </c>
      <c r="C46" s="4"/>
      <c r="D46" s="7">
        <v>0</v>
      </c>
      <c r="E46" s="4" t="s">
        <v>188</v>
      </c>
      <c r="F46" s="11">
        <v>130.05701</v>
      </c>
      <c r="G46" s="11">
        <f aca="true" t="shared" si="2" ref="G46:G51">D46+F46</f>
        <v>130.05701</v>
      </c>
    </row>
    <row r="47" spans="1:7" ht="50.25" customHeight="1">
      <c r="A47" s="8" t="s">
        <v>13</v>
      </c>
      <c r="B47" s="6" t="s">
        <v>24</v>
      </c>
      <c r="C47" s="4" t="s">
        <v>194</v>
      </c>
      <c r="D47" s="7">
        <v>25</v>
      </c>
      <c r="E47" s="4"/>
      <c r="F47" s="11">
        <v>0</v>
      </c>
      <c r="G47" s="11">
        <f t="shared" si="2"/>
        <v>25</v>
      </c>
    </row>
    <row r="48" spans="1:7" s="59" customFormat="1" ht="53.25" customHeight="1">
      <c r="A48" s="55" t="s">
        <v>12</v>
      </c>
      <c r="B48" s="56" t="s">
        <v>30</v>
      </c>
      <c r="C48" s="58" t="s">
        <v>29</v>
      </c>
      <c r="D48" s="57">
        <f>D49+D50</f>
        <v>156</v>
      </c>
      <c r="E48" s="58" t="s">
        <v>29</v>
      </c>
      <c r="F48" s="65">
        <f>F49</f>
        <v>427.99884</v>
      </c>
      <c r="G48" s="65">
        <f t="shared" si="2"/>
        <v>583.99884</v>
      </c>
    </row>
    <row r="49" spans="1:7" ht="87.75" customHeight="1">
      <c r="A49" s="19"/>
      <c r="B49" s="19"/>
      <c r="C49" s="4" t="s">
        <v>125</v>
      </c>
      <c r="D49" s="7">
        <f>200-200</f>
        <v>0</v>
      </c>
      <c r="E49" s="10" t="s">
        <v>126</v>
      </c>
      <c r="F49" s="11">
        <f>328+99.99884</f>
        <v>427.99884</v>
      </c>
      <c r="G49" s="11">
        <f t="shared" si="2"/>
        <v>427.99884</v>
      </c>
    </row>
    <row r="50" spans="1:7" ht="77.25" customHeight="1">
      <c r="A50" s="19"/>
      <c r="B50" s="19"/>
      <c r="C50" s="4" t="s">
        <v>205</v>
      </c>
      <c r="D50" s="7">
        <v>156</v>
      </c>
      <c r="E50" s="10"/>
      <c r="F50" s="11"/>
      <c r="G50" s="11">
        <f t="shared" si="2"/>
        <v>156</v>
      </c>
    </row>
    <row r="51" spans="1:7" s="59" customFormat="1" ht="98.25" customHeight="1">
      <c r="A51" s="55" t="s">
        <v>28</v>
      </c>
      <c r="B51" s="4" t="s">
        <v>36</v>
      </c>
      <c r="C51" s="63" t="s">
        <v>181</v>
      </c>
      <c r="D51" s="57">
        <f>10+10-1</f>
        <v>19</v>
      </c>
      <c r="E51" s="58"/>
      <c r="F51" s="57">
        <v>0</v>
      </c>
      <c r="G51" s="57">
        <f t="shared" si="2"/>
        <v>19</v>
      </c>
    </row>
    <row r="52" spans="1:7" s="59" customFormat="1" ht="66.75" customHeight="1">
      <c r="A52" s="64"/>
      <c r="B52" s="64"/>
      <c r="C52" s="56"/>
      <c r="D52" s="57">
        <v>0</v>
      </c>
      <c r="E52" s="58" t="s">
        <v>130</v>
      </c>
      <c r="F52" s="65">
        <f>F56+F57+F58+F53</f>
        <v>1500.5991999999997</v>
      </c>
      <c r="G52" s="65">
        <f aca="true" t="shared" si="3" ref="G52:G60">D52+F52</f>
        <v>1500.5991999999997</v>
      </c>
    </row>
    <row r="53" spans="1:7" s="59" customFormat="1" ht="31.5" customHeight="1">
      <c r="A53" s="8" t="s">
        <v>11</v>
      </c>
      <c r="B53" s="4" t="s">
        <v>16</v>
      </c>
      <c r="C53" s="70"/>
      <c r="D53" s="62">
        <v>0</v>
      </c>
      <c r="E53" s="68" t="s">
        <v>171</v>
      </c>
      <c r="F53" s="71">
        <f>F54+F55</f>
        <v>12.57387</v>
      </c>
      <c r="G53" s="71">
        <f>D53+F53</f>
        <v>12.57387</v>
      </c>
    </row>
    <row r="54" spans="1:7" s="59" customFormat="1" ht="56.25" customHeight="1">
      <c r="A54" s="8"/>
      <c r="B54" s="4"/>
      <c r="C54" s="70"/>
      <c r="D54" s="62">
        <v>0</v>
      </c>
      <c r="E54" s="68" t="s">
        <v>137</v>
      </c>
      <c r="F54" s="71">
        <v>12.57387</v>
      </c>
      <c r="G54" s="71">
        <f>D54+F54</f>
        <v>12.57387</v>
      </c>
    </row>
    <row r="55" spans="1:7" s="59" customFormat="1" ht="34.5" customHeight="1" hidden="1">
      <c r="A55" s="8"/>
      <c r="B55" s="4"/>
      <c r="C55" s="70"/>
      <c r="D55" s="62">
        <v>0</v>
      </c>
      <c r="E55" s="68" t="s">
        <v>172</v>
      </c>
      <c r="F55" s="71">
        <f>5-5</f>
        <v>0</v>
      </c>
      <c r="G55" s="71">
        <f>D55+F55</f>
        <v>0</v>
      </c>
    </row>
    <row r="56" spans="1:7" ht="70.5" customHeight="1">
      <c r="A56" s="8" t="s">
        <v>25</v>
      </c>
      <c r="B56" s="6" t="s">
        <v>34</v>
      </c>
      <c r="C56" s="6"/>
      <c r="D56" s="7">
        <v>0</v>
      </c>
      <c r="E56" s="10" t="s">
        <v>142</v>
      </c>
      <c r="F56" s="11">
        <f>1105.5+273.53271+38.09153+9.71442+66.2+4.56127+2.40593-108.5-14.81+5.31-2.626-20-15-200-8-12-7.65+287.18-287.18-3</f>
        <v>1113.7298599999997</v>
      </c>
      <c r="G56" s="11">
        <f>D56+F56</f>
        <v>1113.7298599999997</v>
      </c>
    </row>
    <row r="57" spans="1:7" ht="69" customHeight="1">
      <c r="A57" s="8" t="s">
        <v>128</v>
      </c>
      <c r="B57" s="4" t="s">
        <v>129</v>
      </c>
      <c r="C57" s="6"/>
      <c r="D57" s="7">
        <v>0</v>
      </c>
      <c r="E57" s="10" t="s">
        <v>131</v>
      </c>
      <c r="F57" s="7">
        <f>2.626-2</f>
        <v>0.6259999999999999</v>
      </c>
      <c r="G57" s="7">
        <f>D57+F57</f>
        <v>0.6259999999999999</v>
      </c>
    </row>
    <row r="58" spans="1:7" ht="128.25" customHeight="1">
      <c r="A58" s="14">
        <v>180109</v>
      </c>
      <c r="B58" s="4" t="s">
        <v>35</v>
      </c>
      <c r="C58" s="6"/>
      <c r="D58" s="7">
        <v>0</v>
      </c>
      <c r="E58" s="15" t="s">
        <v>159</v>
      </c>
      <c r="F58" s="11">
        <f>43+277.66947+88-88+53</f>
        <v>373.66947</v>
      </c>
      <c r="G58" s="11">
        <f t="shared" si="3"/>
        <v>373.66947</v>
      </c>
    </row>
    <row r="59" spans="1:7" s="59" customFormat="1" ht="108" customHeight="1">
      <c r="A59" s="66">
        <v>170703</v>
      </c>
      <c r="B59" s="60" t="s">
        <v>37</v>
      </c>
      <c r="C59" s="56"/>
      <c r="D59" s="57">
        <v>0</v>
      </c>
      <c r="E59" s="73" t="s">
        <v>145</v>
      </c>
      <c r="F59" s="61">
        <f>63+28.0037+3</f>
        <v>94.0037</v>
      </c>
      <c r="G59" s="61">
        <f t="shared" si="3"/>
        <v>94.0037</v>
      </c>
    </row>
    <row r="60" spans="1:7" s="59" customFormat="1" ht="103.5" customHeight="1">
      <c r="A60" s="66">
        <v>240601</v>
      </c>
      <c r="B60" s="60" t="s">
        <v>38</v>
      </c>
      <c r="C60" s="56"/>
      <c r="D60" s="57">
        <v>0</v>
      </c>
      <c r="E60" s="73" t="s">
        <v>178</v>
      </c>
      <c r="F60" s="65">
        <f>200+20.03187</f>
        <v>220.03187</v>
      </c>
      <c r="G60" s="65">
        <f t="shared" si="3"/>
        <v>220.03187</v>
      </c>
    </row>
    <row r="61" spans="1:7" s="37" customFormat="1" ht="28.5" customHeight="1">
      <c r="A61" s="35" t="s">
        <v>39</v>
      </c>
      <c r="B61" s="27" t="s">
        <v>40</v>
      </c>
      <c r="C61" s="28" t="s">
        <v>185</v>
      </c>
      <c r="D61" s="17">
        <f>D62+D66+D68+D69+D70+D71+D72+D65</f>
        <v>650.46781</v>
      </c>
      <c r="E61" s="38" t="s">
        <v>185</v>
      </c>
      <c r="F61" s="18">
        <f>F62+F66+F68+F69+F70+F71+F72+F67</f>
        <v>774.7139999999999</v>
      </c>
      <c r="G61" s="17">
        <f>D61+F61</f>
        <v>1425.18181</v>
      </c>
    </row>
    <row r="62" spans="1:7" s="59" customFormat="1" ht="57" customHeight="1">
      <c r="A62" s="64"/>
      <c r="B62" s="64"/>
      <c r="C62" s="60" t="s">
        <v>127</v>
      </c>
      <c r="D62" s="57">
        <f>D63+D64</f>
        <v>417.653</v>
      </c>
      <c r="E62" s="58"/>
      <c r="F62" s="57">
        <v>0</v>
      </c>
      <c r="G62" s="57">
        <f aca="true" t="shared" si="4" ref="G62:G72">D62+F62</f>
        <v>417.653</v>
      </c>
    </row>
    <row r="63" spans="1:7" ht="51.75" customHeight="1">
      <c r="A63" s="16" t="s">
        <v>42</v>
      </c>
      <c r="B63" s="4" t="s">
        <v>43</v>
      </c>
      <c r="C63" s="4" t="s">
        <v>161</v>
      </c>
      <c r="D63" s="7">
        <f>40+2.653-5</f>
        <v>37.653</v>
      </c>
      <c r="E63" s="10"/>
      <c r="F63" s="7">
        <v>0</v>
      </c>
      <c r="G63" s="7">
        <f>D63+F63</f>
        <v>37.653</v>
      </c>
    </row>
    <row r="64" spans="1:7" ht="72" customHeight="1">
      <c r="A64" s="16" t="s">
        <v>44</v>
      </c>
      <c r="B64" s="4" t="s">
        <v>45</v>
      </c>
      <c r="C64" s="4" t="s">
        <v>189</v>
      </c>
      <c r="D64" s="62">
        <v>380</v>
      </c>
      <c r="E64" s="10"/>
      <c r="F64" s="7">
        <v>0</v>
      </c>
      <c r="G64" s="7">
        <f t="shared" si="4"/>
        <v>380</v>
      </c>
    </row>
    <row r="65" spans="1:7" ht="84.75" customHeight="1">
      <c r="A65" s="16" t="s">
        <v>148</v>
      </c>
      <c r="B65" s="4" t="s">
        <v>149</v>
      </c>
      <c r="C65" s="4" t="s">
        <v>150</v>
      </c>
      <c r="D65" s="7">
        <v>10</v>
      </c>
      <c r="E65" s="10"/>
      <c r="F65" s="7">
        <v>0</v>
      </c>
      <c r="G65" s="7">
        <f>D65+F65</f>
        <v>10</v>
      </c>
    </row>
    <row r="66" spans="1:7" s="69" customFormat="1" ht="105" customHeight="1">
      <c r="A66" s="67" t="s">
        <v>25</v>
      </c>
      <c r="B66" s="26" t="s">
        <v>34</v>
      </c>
      <c r="C66" s="26"/>
      <c r="D66" s="62">
        <v>0</v>
      </c>
      <c r="E66" s="72" t="s">
        <v>144</v>
      </c>
      <c r="F66" s="62">
        <f>453.5+68.214-50-17</f>
        <v>454.71399999999994</v>
      </c>
      <c r="G66" s="62">
        <f t="shared" si="4"/>
        <v>454.71399999999994</v>
      </c>
    </row>
    <row r="67" spans="1:7" s="69" customFormat="1" ht="118.5" customHeight="1">
      <c r="A67" s="67" t="s">
        <v>25</v>
      </c>
      <c r="B67" s="26" t="s">
        <v>34</v>
      </c>
      <c r="C67" s="26"/>
      <c r="D67" s="62">
        <v>0</v>
      </c>
      <c r="E67" s="72" t="s">
        <v>143</v>
      </c>
      <c r="F67" s="62">
        <f>330-10</f>
        <v>320</v>
      </c>
      <c r="G67" s="62">
        <f t="shared" si="4"/>
        <v>320</v>
      </c>
    </row>
    <row r="68" spans="1:7" s="69" customFormat="1" ht="158.25" customHeight="1">
      <c r="A68" s="67" t="s">
        <v>28</v>
      </c>
      <c r="B68" s="26" t="s">
        <v>35</v>
      </c>
      <c r="C68" s="26" t="s">
        <v>192</v>
      </c>
      <c r="D68" s="71">
        <f>20+0.75847-5</f>
        <v>15.758469999999999</v>
      </c>
      <c r="E68" s="68"/>
      <c r="F68" s="62">
        <v>0</v>
      </c>
      <c r="G68" s="71">
        <f t="shared" si="4"/>
        <v>15.758469999999999</v>
      </c>
    </row>
    <row r="69" spans="1:7" s="69" customFormat="1" ht="101.25" customHeight="1">
      <c r="A69" s="67" t="s">
        <v>28</v>
      </c>
      <c r="B69" s="26" t="s">
        <v>35</v>
      </c>
      <c r="C69" s="26" t="s">
        <v>151</v>
      </c>
      <c r="D69" s="62">
        <f>20+0.385-5</f>
        <v>15.385000000000002</v>
      </c>
      <c r="E69" s="70"/>
      <c r="F69" s="62">
        <v>0</v>
      </c>
      <c r="G69" s="62">
        <f t="shared" si="4"/>
        <v>15.385000000000002</v>
      </c>
    </row>
    <row r="70" spans="1:7" ht="46.5" customHeight="1">
      <c r="A70" s="5">
        <v>160101</v>
      </c>
      <c r="B70" s="6" t="s">
        <v>46</v>
      </c>
      <c r="C70" s="4" t="s">
        <v>118</v>
      </c>
      <c r="D70" s="7">
        <f>100-10-35</f>
        <v>55</v>
      </c>
      <c r="E70" s="6"/>
      <c r="F70" s="7">
        <v>0</v>
      </c>
      <c r="G70" s="11">
        <f t="shared" si="4"/>
        <v>55</v>
      </c>
    </row>
    <row r="71" spans="1:7" ht="31.5">
      <c r="A71" s="5">
        <v>180404</v>
      </c>
      <c r="B71" s="6" t="s">
        <v>47</v>
      </c>
      <c r="C71" s="13" t="s">
        <v>117</v>
      </c>
      <c r="D71" s="51">
        <f>10-5</f>
        <v>5</v>
      </c>
      <c r="E71" s="6"/>
      <c r="F71" s="7"/>
      <c r="G71" s="7">
        <f t="shared" si="4"/>
        <v>5</v>
      </c>
    </row>
    <row r="72" spans="1:7" ht="55.5" customHeight="1">
      <c r="A72" s="5">
        <v>250404</v>
      </c>
      <c r="B72" s="6" t="s">
        <v>48</v>
      </c>
      <c r="C72" s="4" t="s">
        <v>162</v>
      </c>
      <c r="D72" s="71">
        <f>125+6.67134</f>
        <v>131.67134</v>
      </c>
      <c r="E72" s="6"/>
      <c r="F72" s="7">
        <v>0</v>
      </c>
      <c r="G72" s="11">
        <f t="shared" si="4"/>
        <v>131.67134</v>
      </c>
    </row>
    <row r="73" spans="1:7" s="37" customFormat="1" ht="42.75" customHeight="1">
      <c r="A73" s="34">
        <v>15</v>
      </c>
      <c r="B73" s="27" t="s">
        <v>6</v>
      </c>
      <c r="C73" s="28" t="s">
        <v>185</v>
      </c>
      <c r="D73" s="77">
        <f>D74+D83+D84+D85+D86+D87+D90+D91+D92+D94</f>
        <v>2106.0134200000007</v>
      </c>
      <c r="E73" s="28" t="s">
        <v>185</v>
      </c>
      <c r="F73" s="54">
        <f>F74+F83+F84+F85+F86+F87+F90+F91+F92+F93+F94+F95</f>
        <v>453.26599999999996</v>
      </c>
      <c r="G73" s="77">
        <f>D73+F73</f>
        <v>2559.2794200000008</v>
      </c>
    </row>
    <row r="74" spans="1:7" s="82" customFormat="1" ht="48" customHeight="1">
      <c r="A74" s="83"/>
      <c r="B74" s="80"/>
      <c r="C74" s="80" t="s">
        <v>112</v>
      </c>
      <c r="D74" s="84">
        <f>SUM(D75:D82)</f>
        <v>1797.1544200000003</v>
      </c>
      <c r="E74" s="85"/>
      <c r="F74" s="81">
        <f>SUM(F75:F81)</f>
        <v>0</v>
      </c>
      <c r="G74" s="84">
        <f>D74+F74</f>
        <v>1797.1544200000003</v>
      </c>
    </row>
    <row r="75" spans="1:7" ht="42.75" customHeight="1">
      <c r="A75" s="16" t="s">
        <v>49</v>
      </c>
      <c r="B75" s="6" t="s">
        <v>50</v>
      </c>
      <c r="C75" s="4" t="s">
        <v>163</v>
      </c>
      <c r="D75" s="11">
        <f>1099.46-119+3.67942-15-1.525+2.55-63.205</f>
        <v>906.95942</v>
      </c>
      <c r="E75" s="6"/>
      <c r="F75" s="7">
        <v>0</v>
      </c>
      <c r="G75" s="11">
        <f aca="true" t="shared" si="5" ref="G75:G135">D75+F75</f>
        <v>906.95942</v>
      </c>
    </row>
    <row r="76" spans="1:7" ht="21.75" customHeight="1">
      <c r="A76" s="16" t="s">
        <v>51</v>
      </c>
      <c r="B76" s="6" t="s">
        <v>52</v>
      </c>
      <c r="C76" s="4"/>
      <c r="D76" s="7">
        <f>86.65-11.82</f>
        <v>74.83000000000001</v>
      </c>
      <c r="E76" s="6"/>
      <c r="F76" s="7">
        <v>0</v>
      </c>
      <c r="G76" s="7">
        <f t="shared" si="5"/>
        <v>74.83000000000001</v>
      </c>
    </row>
    <row r="77" spans="1:7" ht="63">
      <c r="A77" s="16" t="s">
        <v>53</v>
      </c>
      <c r="B77" s="4" t="s">
        <v>54</v>
      </c>
      <c r="C77" s="4"/>
      <c r="D77" s="7">
        <v>140</v>
      </c>
      <c r="E77" s="6"/>
      <c r="F77" s="7">
        <v>0</v>
      </c>
      <c r="G77" s="7">
        <f t="shared" si="5"/>
        <v>140</v>
      </c>
    </row>
    <row r="78" spans="1:7" ht="63">
      <c r="A78" s="16" t="s">
        <v>55</v>
      </c>
      <c r="B78" s="4" t="s">
        <v>56</v>
      </c>
      <c r="C78" s="4"/>
      <c r="D78" s="7">
        <f>34.14-2</f>
        <v>32.14</v>
      </c>
      <c r="E78" s="6"/>
      <c r="F78" s="7">
        <v>0</v>
      </c>
      <c r="G78" s="7">
        <f t="shared" si="5"/>
        <v>32.14</v>
      </c>
    </row>
    <row r="79" spans="1:7" ht="54" customHeight="1">
      <c r="A79" s="16" t="s">
        <v>57</v>
      </c>
      <c r="B79" s="4" t="s">
        <v>58</v>
      </c>
      <c r="C79" s="4" t="s">
        <v>59</v>
      </c>
      <c r="D79" s="7">
        <f>100.23+2</f>
        <v>102.23</v>
      </c>
      <c r="E79" s="6"/>
      <c r="F79" s="7">
        <v>0</v>
      </c>
      <c r="G79" s="7">
        <f t="shared" si="5"/>
        <v>102.23</v>
      </c>
    </row>
    <row r="80" spans="1:7" ht="54" customHeight="1">
      <c r="A80" s="16" t="s">
        <v>60</v>
      </c>
      <c r="B80" s="4" t="s">
        <v>61</v>
      </c>
      <c r="C80" s="4"/>
      <c r="D80" s="7">
        <f>119</f>
        <v>119</v>
      </c>
      <c r="E80" s="6"/>
      <c r="F80" s="7">
        <v>0</v>
      </c>
      <c r="G80" s="7">
        <f>D80+F80</f>
        <v>119</v>
      </c>
    </row>
    <row r="81" spans="1:7" ht="48.75" customHeight="1">
      <c r="A81" s="16" t="s">
        <v>7</v>
      </c>
      <c r="B81" s="4" t="s">
        <v>8</v>
      </c>
      <c r="C81" s="4"/>
      <c r="D81" s="7">
        <f>349.52+72.475</f>
        <v>421.995</v>
      </c>
      <c r="E81" s="6"/>
      <c r="F81" s="7">
        <v>0</v>
      </c>
      <c r="G81" s="7">
        <f t="shared" si="5"/>
        <v>421.995</v>
      </c>
    </row>
    <row r="82" spans="1:7" ht="47.25" hidden="1">
      <c r="A82" s="16" t="s">
        <v>60</v>
      </c>
      <c r="B82" s="4" t="s">
        <v>61</v>
      </c>
      <c r="C82" s="4"/>
      <c r="D82" s="7"/>
      <c r="E82" s="6"/>
      <c r="F82" s="7">
        <v>0</v>
      </c>
      <c r="G82" s="7">
        <f t="shared" si="5"/>
        <v>0</v>
      </c>
    </row>
    <row r="83" spans="1:7" s="82" customFormat="1" ht="51" customHeight="1">
      <c r="A83" s="79" t="s">
        <v>60</v>
      </c>
      <c r="B83" s="80" t="s">
        <v>61</v>
      </c>
      <c r="C83" s="80" t="s">
        <v>119</v>
      </c>
      <c r="D83" s="81">
        <f>70-2.5+2.5-5.166</f>
        <v>64.834</v>
      </c>
      <c r="E83" s="80" t="s">
        <v>119</v>
      </c>
      <c r="F83" s="81">
        <f>2.5-2.5+5.166</f>
        <v>5.166</v>
      </c>
      <c r="G83" s="81">
        <f>D83+F83</f>
        <v>70</v>
      </c>
    </row>
    <row r="84" spans="1:7" s="82" customFormat="1" ht="51" customHeight="1">
      <c r="A84" s="79" t="s">
        <v>60</v>
      </c>
      <c r="B84" s="80" t="s">
        <v>61</v>
      </c>
      <c r="C84" s="80" t="s">
        <v>74</v>
      </c>
      <c r="D84" s="81">
        <v>15</v>
      </c>
      <c r="E84" s="85"/>
      <c r="F84" s="81">
        <v>0</v>
      </c>
      <c r="G84" s="81">
        <f t="shared" si="5"/>
        <v>15</v>
      </c>
    </row>
    <row r="85" spans="1:7" s="82" customFormat="1" ht="51" customHeight="1">
      <c r="A85" s="79" t="s">
        <v>60</v>
      </c>
      <c r="B85" s="80" t="s">
        <v>61</v>
      </c>
      <c r="C85" s="80" t="s">
        <v>73</v>
      </c>
      <c r="D85" s="81">
        <v>45</v>
      </c>
      <c r="E85" s="85"/>
      <c r="F85" s="81">
        <v>0</v>
      </c>
      <c r="G85" s="81">
        <f t="shared" si="5"/>
        <v>45</v>
      </c>
    </row>
    <row r="86" spans="1:7" s="82" customFormat="1" ht="51" customHeight="1">
      <c r="A86" s="79" t="s">
        <v>49</v>
      </c>
      <c r="B86" s="85" t="s">
        <v>50</v>
      </c>
      <c r="C86" s="80" t="s">
        <v>75</v>
      </c>
      <c r="D86" s="81">
        <v>90</v>
      </c>
      <c r="E86" s="85"/>
      <c r="F86" s="81">
        <v>0</v>
      </c>
      <c r="G86" s="81">
        <f t="shared" si="5"/>
        <v>90</v>
      </c>
    </row>
    <row r="87" spans="1:7" s="82" customFormat="1" ht="51" customHeight="1">
      <c r="A87" s="86"/>
      <c r="B87" s="86"/>
      <c r="C87" s="80" t="s">
        <v>184</v>
      </c>
      <c r="D87" s="81">
        <f>D88+D89</f>
        <v>7.525</v>
      </c>
      <c r="E87" s="80" t="s">
        <v>184</v>
      </c>
      <c r="F87" s="81">
        <f>F88+F89</f>
        <v>19</v>
      </c>
      <c r="G87" s="81">
        <f t="shared" si="5"/>
        <v>26.525</v>
      </c>
    </row>
    <row r="88" spans="1:7" ht="51" customHeight="1">
      <c r="A88" s="52" t="s">
        <v>49</v>
      </c>
      <c r="B88" s="53" t="s">
        <v>50</v>
      </c>
      <c r="C88" s="26"/>
      <c r="D88" s="62">
        <f>20-14+1.525</f>
        <v>7.525</v>
      </c>
      <c r="E88" s="13"/>
      <c r="F88" s="51">
        <v>0</v>
      </c>
      <c r="G88" s="51">
        <f>D88+F88</f>
        <v>7.525</v>
      </c>
    </row>
    <row r="89" spans="1:7" ht="51" customHeight="1">
      <c r="A89" s="52" t="s">
        <v>60</v>
      </c>
      <c r="B89" s="13" t="s">
        <v>61</v>
      </c>
      <c r="C89" s="26"/>
      <c r="D89" s="62">
        <v>0</v>
      </c>
      <c r="E89" s="26"/>
      <c r="F89" s="51">
        <v>19</v>
      </c>
      <c r="G89" s="51">
        <f t="shared" si="5"/>
        <v>19</v>
      </c>
    </row>
    <row r="90" spans="1:7" s="82" customFormat="1" ht="75" customHeight="1">
      <c r="A90" s="79" t="s">
        <v>60</v>
      </c>
      <c r="B90" s="80" t="s">
        <v>61</v>
      </c>
      <c r="C90" s="80" t="s">
        <v>76</v>
      </c>
      <c r="D90" s="81">
        <f>32-18+8.9</f>
        <v>22.9</v>
      </c>
      <c r="E90" s="80" t="s">
        <v>198</v>
      </c>
      <c r="F90" s="81">
        <f>18-8.9+60</f>
        <v>69.1</v>
      </c>
      <c r="G90" s="81">
        <f t="shared" si="5"/>
        <v>92</v>
      </c>
    </row>
    <row r="91" spans="1:7" s="82" customFormat="1" ht="51" customHeight="1">
      <c r="A91" s="79" t="s">
        <v>49</v>
      </c>
      <c r="B91" s="85" t="s">
        <v>50</v>
      </c>
      <c r="C91" s="80" t="s">
        <v>133</v>
      </c>
      <c r="D91" s="81">
        <f>10+14</f>
        <v>24</v>
      </c>
      <c r="E91" s="85"/>
      <c r="F91" s="81">
        <v>0</v>
      </c>
      <c r="G91" s="81">
        <f t="shared" si="5"/>
        <v>24</v>
      </c>
    </row>
    <row r="92" spans="1:7" s="82" customFormat="1" ht="51" customHeight="1">
      <c r="A92" s="79" t="s">
        <v>60</v>
      </c>
      <c r="B92" s="80" t="s">
        <v>61</v>
      </c>
      <c r="C92" s="80" t="s">
        <v>94</v>
      </c>
      <c r="D92" s="81">
        <f>34.6-25</f>
        <v>9.600000000000001</v>
      </c>
      <c r="E92" s="85"/>
      <c r="F92" s="81">
        <v>0</v>
      </c>
      <c r="G92" s="81">
        <f t="shared" si="5"/>
        <v>9.600000000000001</v>
      </c>
    </row>
    <row r="93" spans="1:7" s="82" customFormat="1" ht="75" customHeight="1">
      <c r="A93" s="79" t="s">
        <v>60</v>
      </c>
      <c r="B93" s="80" t="s">
        <v>61</v>
      </c>
      <c r="C93" s="80"/>
      <c r="D93" s="81">
        <f>110-110</f>
        <v>0</v>
      </c>
      <c r="E93" s="80" t="s">
        <v>183</v>
      </c>
      <c r="F93" s="81">
        <v>110</v>
      </c>
      <c r="G93" s="81">
        <f t="shared" si="5"/>
        <v>110</v>
      </c>
    </row>
    <row r="94" spans="1:7" s="82" customFormat="1" ht="51" customHeight="1">
      <c r="A94" s="79" t="s">
        <v>28</v>
      </c>
      <c r="B94" s="80" t="s">
        <v>35</v>
      </c>
      <c r="C94" s="80" t="s">
        <v>120</v>
      </c>
      <c r="D94" s="81">
        <v>30</v>
      </c>
      <c r="E94" s="85"/>
      <c r="F94" s="81">
        <v>0</v>
      </c>
      <c r="G94" s="81">
        <f t="shared" si="5"/>
        <v>30</v>
      </c>
    </row>
    <row r="95" spans="1:7" s="82" customFormat="1" ht="51" customHeight="1">
      <c r="A95" s="79" t="s">
        <v>60</v>
      </c>
      <c r="B95" s="80" t="s">
        <v>61</v>
      </c>
      <c r="C95" s="80"/>
      <c r="D95" s="81">
        <v>0</v>
      </c>
      <c r="E95" s="80" t="s">
        <v>182</v>
      </c>
      <c r="F95" s="81">
        <v>250</v>
      </c>
      <c r="G95" s="81">
        <f t="shared" si="5"/>
        <v>250</v>
      </c>
    </row>
    <row r="96" spans="1:7" s="37" customFormat="1" ht="44.25" customHeight="1">
      <c r="A96" s="35" t="s">
        <v>9</v>
      </c>
      <c r="B96" s="27" t="s">
        <v>14</v>
      </c>
      <c r="C96" s="27" t="s">
        <v>62</v>
      </c>
      <c r="D96" s="18">
        <f>D97</f>
        <v>287.111</v>
      </c>
      <c r="E96" s="27" t="s">
        <v>62</v>
      </c>
      <c r="F96" s="18">
        <f>F97</f>
        <v>5.389</v>
      </c>
      <c r="G96" s="18">
        <f>D96+F96</f>
        <v>292.5</v>
      </c>
    </row>
    <row r="97" spans="1:7" ht="81" customHeight="1">
      <c r="A97" s="16" t="s">
        <v>63</v>
      </c>
      <c r="B97" s="4" t="s">
        <v>64</v>
      </c>
      <c r="C97" s="4" t="s">
        <v>190</v>
      </c>
      <c r="D97" s="7">
        <f>100+30.5+102.611+54</f>
        <v>287.111</v>
      </c>
      <c r="E97" s="4" t="s">
        <v>191</v>
      </c>
      <c r="F97" s="7">
        <v>5.389</v>
      </c>
      <c r="G97" s="7">
        <f t="shared" si="5"/>
        <v>292.5</v>
      </c>
    </row>
    <row r="98" spans="1:7" s="37" customFormat="1" ht="21" customHeight="1">
      <c r="A98" s="35" t="s">
        <v>65</v>
      </c>
      <c r="B98" s="28" t="s">
        <v>66</v>
      </c>
      <c r="C98" s="28" t="s">
        <v>185</v>
      </c>
      <c r="D98" s="18">
        <f>D99+D100</f>
        <v>4.434</v>
      </c>
      <c r="E98" s="28"/>
      <c r="F98" s="18">
        <f>F99+F100</f>
        <v>0</v>
      </c>
      <c r="G98" s="18">
        <f>D98+F98</f>
        <v>4.434</v>
      </c>
    </row>
    <row r="99" spans="1:7" ht="26.25" customHeight="1">
      <c r="A99" s="16" t="s">
        <v>68</v>
      </c>
      <c r="B99" s="6" t="s">
        <v>69</v>
      </c>
      <c r="C99" s="4" t="s">
        <v>180</v>
      </c>
      <c r="D99" s="7">
        <v>4</v>
      </c>
      <c r="E99" s="6"/>
      <c r="F99" s="7">
        <v>0</v>
      </c>
      <c r="G99" s="7">
        <f t="shared" si="5"/>
        <v>4</v>
      </c>
    </row>
    <row r="100" spans="1:7" ht="77.25" customHeight="1">
      <c r="A100" s="16" t="s">
        <v>68</v>
      </c>
      <c r="B100" s="6" t="s">
        <v>69</v>
      </c>
      <c r="C100" s="4" t="s">
        <v>179</v>
      </c>
      <c r="D100" s="7">
        <v>0.434</v>
      </c>
      <c r="E100" s="6"/>
      <c r="F100" s="7">
        <v>0</v>
      </c>
      <c r="G100" s="7">
        <f t="shared" si="5"/>
        <v>0.434</v>
      </c>
    </row>
    <row r="101" spans="1:7" s="37" customFormat="1" ht="47.25" customHeight="1">
      <c r="A101" s="35" t="s">
        <v>70</v>
      </c>
      <c r="B101" s="27" t="s">
        <v>71</v>
      </c>
      <c r="C101" s="27" t="s">
        <v>185</v>
      </c>
      <c r="D101" s="17">
        <f>D114+D120</f>
        <v>565.736</v>
      </c>
      <c r="E101" s="28" t="s">
        <v>185</v>
      </c>
      <c r="F101" s="18">
        <f>F114+F120</f>
        <v>39</v>
      </c>
      <c r="G101" s="17">
        <f>D101+F101</f>
        <v>604.736</v>
      </c>
    </row>
    <row r="102" spans="1:7" ht="0.75" customHeight="1">
      <c r="A102" s="16" t="s">
        <v>60</v>
      </c>
      <c r="B102" s="4" t="s">
        <v>61</v>
      </c>
      <c r="C102" s="4" t="s">
        <v>72</v>
      </c>
      <c r="D102" s="7"/>
      <c r="E102" s="6"/>
      <c r="F102" s="7">
        <v>0</v>
      </c>
      <c r="G102" s="7">
        <f t="shared" si="5"/>
        <v>0</v>
      </c>
    </row>
    <row r="103" spans="1:7" ht="57" customHeight="1" hidden="1">
      <c r="A103" s="16" t="s">
        <v>60</v>
      </c>
      <c r="B103" s="4" t="s">
        <v>61</v>
      </c>
      <c r="C103" s="4" t="s">
        <v>74</v>
      </c>
      <c r="D103" s="7"/>
      <c r="E103" s="6"/>
      <c r="F103" s="7">
        <v>0</v>
      </c>
      <c r="G103" s="7">
        <f t="shared" si="5"/>
        <v>0</v>
      </c>
    </row>
    <row r="104" spans="1:7" ht="62.25" customHeight="1" hidden="1">
      <c r="A104" s="16" t="s">
        <v>60</v>
      </c>
      <c r="B104" s="4" t="s">
        <v>61</v>
      </c>
      <c r="C104" s="4" t="s">
        <v>73</v>
      </c>
      <c r="D104" s="7"/>
      <c r="E104" s="6"/>
      <c r="F104" s="7">
        <v>0</v>
      </c>
      <c r="G104" s="7">
        <f t="shared" si="5"/>
        <v>0</v>
      </c>
    </row>
    <row r="105" spans="1:7" ht="33.75" customHeight="1" hidden="1">
      <c r="A105" s="16" t="s">
        <v>49</v>
      </c>
      <c r="B105" s="6" t="s">
        <v>50</v>
      </c>
      <c r="C105" s="4" t="s">
        <v>75</v>
      </c>
      <c r="D105" s="7"/>
      <c r="E105" s="6"/>
      <c r="F105" s="7">
        <v>0</v>
      </c>
      <c r="G105" s="7">
        <f t="shared" si="5"/>
        <v>0</v>
      </c>
    </row>
    <row r="106" spans="1:7" ht="44.25" customHeight="1" hidden="1">
      <c r="A106" s="16"/>
      <c r="B106" s="6"/>
      <c r="C106" s="4" t="s">
        <v>77</v>
      </c>
      <c r="D106" s="7"/>
      <c r="E106" s="4" t="s">
        <v>77</v>
      </c>
      <c r="F106" s="7"/>
      <c r="G106" s="7">
        <f t="shared" si="5"/>
        <v>0</v>
      </c>
    </row>
    <row r="107" spans="1:7" ht="44.25" customHeight="1" hidden="1">
      <c r="A107" s="16" t="s">
        <v>49</v>
      </c>
      <c r="B107" s="6" t="s">
        <v>50</v>
      </c>
      <c r="C107" s="4"/>
      <c r="D107" s="7"/>
      <c r="E107" s="4"/>
      <c r="F107" s="7">
        <v>0</v>
      </c>
      <c r="G107" s="7">
        <f t="shared" si="5"/>
        <v>0</v>
      </c>
    </row>
    <row r="108" spans="1:7" ht="57" customHeight="1" hidden="1">
      <c r="A108" s="16" t="s">
        <v>60</v>
      </c>
      <c r="B108" s="4" t="s">
        <v>61</v>
      </c>
      <c r="C108" s="4"/>
      <c r="D108" s="7"/>
      <c r="E108" s="4" t="s">
        <v>80</v>
      </c>
      <c r="F108" s="7"/>
      <c r="G108" s="7">
        <f t="shared" si="5"/>
        <v>0</v>
      </c>
    </row>
    <row r="109" spans="1:7" ht="56.25" customHeight="1" hidden="1">
      <c r="A109" s="16" t="s">
        <v>60</v>
      </c>
      <c r="B109" s="4" t="s">
        <v>61</v>
      </c>
      <c r="C109" s="4" t="s">
        <v>76</v>
      </c>
      <c r="D109" s="7"/>
      <c r="E109" s="6"/>
      <c r="F109" s="7">
        <v>0</v>
      </c>
      <c r="G109" s="7">
        <f t="shared" si="5"/>
        <v>0</v>
      </c>
    </row>
    <row r="110" spans="1:7" ht="50.25" customHeight="1" hidden="1">
      <c r="A110" s="5"/>
      <c r="B110" s="6"/>
      <c r="C110" s="4" t="s">
        <v>78</v>
      </c>
      <c r="D110" s="7"/>
      <c r="E110" s="4" t="s">
        <v>78</v>
      </c>
      <c r="F110" s="7"/>
      <c r="G110" s="7">
        <f t="shared" si="5"/>
        <v>0</v>
      </c>
    </row>
    <row r="111" spans="1:7" ht="28.5" customHeight="1" hidden="1">
      <c r="A111" s="16" t="s">
        <v>49</v>
      </c>
      <c r="B111" s="6" t="s">
        <v>50</v>
      </c>
      <c r="C111" s="4" t="s">
        <v>79</v>
      </c>
      <c r="D111" s="7"/>
      <c r="E111" s="4"/>
      <c r="F111" s="7">
        <v>0</v>
      </c>
      <c r="G111" s="7">
        <f t="shared" si="5"/>
        <v>0</v>
      </c>
    </row>
    <row r="112" spans="1:7" ht="57" customHeight="1" hidden="1">
      <c r="A112" s="16" t="s">
        <v>60</v>
      </c>
      <c r="B112" s="4" t="s">
        <v>61</v>
      </c>
      <c r="C112" s="6"/>
      <c r="D112" s="7"/>
      <c r="E112" s="4" t="s">
        <v>80</v>
      </c>
      <c r="F112" s="7"/>
      <c r="G112" s="7">
        <f t="shared" si="5"/>
        <v>0</v>
      </c>
    </row>
    <row r="113" spans="1:7" ht="47.25" hidden="1">
      <c r="A113" s="16" t="s">
        <v>60</v>
      </c>
      <c r="B113" s="4" t="s">
        <v>61</v>
      </c>
      <c r="C113" s="4" t="s">
        <v>94</v>
      </c>
      <c r="D113" s="7"/>
      <c r="E113" s="4"/>
      <c r="F113" s="7">
        <v>0</v>
      </c>
      <c r="G113" s="7">
        <f t="shared" si="5"/>
        <v>0</v>
      </c>
    </row>
    <row r="114" spans="1:7" ht="52.5" customHeight="1">
      <c r="A114" s="6"/>
      <c r="B114" s="4"/>
      <c r="C114" s="4" t="s">
        <v>81</v>
      </c>
      <c r="D114" s="48">
        <f>D115+D116+D117+D118+D119</f>
        <v>530.736</v>
      </c>
      <c r="E114" s="4" t="s">
        <v>81</v>
      </c>
      <c r="F114" s="18">
        <f>F115+F116+F117+F118+F119</f>
        <v>31.2</v>
      </c>
      <c r="G114" s="7">
        <f>D114+F114</f>
        <v>561.936</v>
      </c>
    </row>
    <row r="115" spans="1:7" ht="35.25" customHeight="1">
      <c r="A115" s="5">
        <v>110502</v>
      </c>
      <c r="B115" s="6" t="s">
        <v>82</v>
      </c>
      <c r="C115" s="4" t="s">
        <v>164</v>
      </c>
      <c r="D115" s="7">
        <f>300+4.876-10+38</f>
        <v>332.876</v>
      </c>
      <c r="E115" s="4" t="s">
        <v>173</v>
      </c>
      <c r="F115" s="7">
        <f>10</f>
        <v>10</v>
      </c>
      <c r="G115" s="7">
        <f>D115+F115</f>
        <v>342.876</v>
      </c>
    </row>
    <row r="116" spans="1:7" ht="24" customHeight="1">
      <c r="A116" s="5">
        <v>130102</v>
      </c>
      <c r="B116" s="6" t="s">
        <v>83</v>
      </c>
      <c r="C116" s="4"/>
      <c r="D116" s="7">
        <v>45</v>
      </c>
      <c r="E116" s="6"/>
      <c r="F116" s="7">
        <v>0</v>
      </c>
      <c r="G116" s="7">
        <f t="shared" si="5"/>
        <v>45</v>
      </c>
    </row>
    <row r="117" spans="1:7" ht="31.5">
      <c r="A117" s="5">
        <v>130106</v>
      </c>
      <c r="B117" s="4" t="s">
        <v>84</v>
      </c>
      <c r="C117" s="4"/>
      <c r="D117" s="7">
        <v>70</v>
      </c>
      <c r="E117" s="6"/>
      <c r="F117" s="7">
        <v>0</v>
      </c>
      <c r="G117" s="7">
        <f t="shared" si="5"/>
        <v>70</v>
      </c>
    </row>
    <row r="118" spans="1:7" ht="39" customHeight="1">
      <c r="A118" s="5">
        <v>130115</v>
      </c>
      <c r="B118" s="4" t="s">
        <v>85</v>
      </c>
      <c r="C118" s="4" t="s">
        <v>165</v>
      </c>
      <c r="D118" s="7">
        <f>35+25.86</f>
        <v>60.86</v>
      </c>
      <c r="E118" s="6"/>
      <c r="F118" s="7">
        <v>0</v>
      </c>
      <c r="G118" s="7">
        <f t="shared" si="5"/>
        <v>60.86</v>
      </c>
    </row>
    <row r="119" spans="1:7" ht="59.25" customHeight="1">
      <c r="A119" s="5">
        <v>240900</v>
      </c>
      <c r="B119" s="4" t="s">
        <v>175</v>
      </c>
      <c r="C119" s="4" t="s">
        <v>187</v>
      </c>
      <c r="D119" s="7">
        <v>22</v>
      </c>
      <c r="E119" s="4" t="s">
        <v>177</v>
      </c>
      <c r="F119" s="7">
        <f>6.2+9.25+5.75</f>
        <v>21.2</v>
      </c>
      <c r="G119" s="7">
        <f>D119+F119</f>
        <v>43.2</v>
      </c>
    </row>
    <row r="120" spans="1:7" ht="57" customHeight="1">
      <c r="A120" s="16"/>
      <c r="B120" s="4"/>
      <c r="C120" s="4" t="s">
        <v>86</v>
      </c>
      <c r="D120" s="48">
        <f>D121+D122</f>
        <v>35</v>
      </c>
      <c r="E120" s="4" t="s">
        <v>86</v>
      </c>
      <c r="F120" s="18">
        <f>F121+F122</f>
        <v>7.8</v>
      </c>
      <c r="G120" s="7">
        <f>D120+F120</f>
        <v>42.8</v>
      </c>
    </row>
    <row r="121" spans="1:7" ht="21" customHeight="1">
      <c r="A121" s="16" t="s">
        <v>68</v>
      </c>
      <c r="B121" s="4" t="s">
        <v>69</v>
      </c>
      <c r="C121" s="6"/>
      <c r="D121" s="7">
        <v>35</v>
      </c>
      <c r="E121" s="6"/>
      <c r="F121" s="7">
        <v>0</v>
      </c>
      <c r="G121" s="7">
        <f t="shared" si="5"/>
        <v>35</v>
      </c>
    </row>
    <row r="122" spans="1:7" ht="56.25" customHeight="1">
      <c r="A122" s="67" t="s">
        <v>174</v>
      </c>
      <c r="B122" s="26" t="s">
        <v>175</v>
      </c>
      <c r="C122" s="70"/>
      <c r="D122" s="62">
        <v>0</v>
      </c>
      <c r="E122" s="70" t="s">
        <v>176</v>
      </c>
      <c r="F122" s="62">
        <v>7.8</v>
      </c>
      <c r="G122" s="62">
        <f t="shared" si="5"/>
        <v>7.8</v>
      </c>
    </row>
    <row r="123" spans="1:7" ht="0.75" customHeight="1">
      <c r="A123" s="16" t="s">
        <v>60</v>
      </c>
      <c r="B123" s="4" t="s">
        <v>61</v>
      </c>
      <c r="C123" s="6"/>
      <c r="D123" s="7"/>
      <c r="E123" s="6"/>
      <c r="F123" s="7"/>
      <c r="G123" s="7">
        <f t="shared" si="5"/>
        <v>0</v>
      </c>
    </row>
    <row r="124" spans="1:7" s="37" customFormat="1" ht="53.25" customHeight="1">
      <c r="A124" s="35" t="s">
        <v>87</v>
      </c>
      <c r="B124" s="27" t="s">
        <v>88</v>
      </c>
      <c r="C124" s="28" t="s">
        <v>185</v>
      </c>
      <c r="D124" s="18">
        <f>D125+D128+D132</f>
        <v>60.61</v>
      </c>
      <c r="E124" s="28" t="s">
        <v>185</v>
      </c>
      <c r="F124" s="18">
        <f>F125+F128+F132</f>
        <v>99.19</v>
      </c>
      <c r="G124" s="18">
        <f aca="true" t="shared" si="6" ref="G124:G131">D124+F124</f>
        <v>159.8</v>
      </c>
    </row>
    <row r="125" spans="1:7" ht="53.25" customHeight="1">
      <c r="A125" s="16"/>
      <c r="B125" s="4"/>
      <c r="C125" s="4" t="s">
        <v>104</v>
      </c>
      <c r="D125" s="7">
        <f>D126</f>
        <v>34.5</v>
      </c>
      <c r="E125" s="4" t="s">
        <v>104</v>
      </c>
      <c r="F125" s="7">
        <f>F126+F127</f>
        <v>39.19</v>
      </c>
      <c r="G125" s="7">
        <f t="shared" si="6"/>
        <v>73.69</v>
      </c>
    </row>
    <row r="126" spans="1:7" ht="38.25" customHeight="1">
      <c r="A126" s="16" t="s">
        <v>89</v>
      </c>
      <c r="B126" s="4" t="s">
        <v>90</v>
      </c>
      <c r="C126" s="4" t="s">
        <v>199</v>
      </c>
      <c r="D126" s="7">
        <f>19.5+8-3-8+15+3</f>
        <v>34.5</v>
      </c>
      <c r="E126" s="4" t="s">
        <v>114</v>
      </c>
      <c r="F126" s="7">
        <f>35.5-14</f>
        <v>21.5</v>
      </c>
      <c r="G126" s="7">
        <f t="shared" si="6"/>
        <v>56</v>
      </c>
    </row>
    <row r="127" spans="1:7" ht="55.5" customHeight="1">
      <c r="A127" s="16" t="s">
        <v>60</v>
      </c>
      <c r="B127" s="4" t="s">
        <v>61</v>
      </c>
      <c r="C127" s="4"/>
      <c r="D127" s="7">
        <v>0</v>
      </c>
      <c r="E127" s="4" t="s">
        <v>201</v>
      </c>
      <c r="F127" s="7">
        <f>3.69+14</f>
        <v>17.69</v>
      </c>
      <c r="G127" s="7">
        <f t="shared" si="6"/>
        <v>17.69</v>
      </c>
    </row>
    <row r="128" spans="1:7" ht="69" customHeight="1">
      <c r="A128" s="19"/>
      <c r="B128" s="19"/>
      <c r="C128" s="4" t="s">
        <v>105</v>
      </c>
      <c r="D128" s="7">
        <f>D129</f>
        <v>7.810000000000002</v>
      </c>
      <c r="E128" s="4" t="s">
        <v>105</v>
      </c>
      <c r="F128" s="7">
        <f>SUM(F129:F131)</f>
        <v>60</v>
      </c>
      <c r="G128" s="7">
        <f t="shared" si="6"/>
        <v>67.81</v>
      </c>
    </row>
    <row r="129" spans="1:7" ht="56.25" customHeight="1">
      <c r="A129" s="16" t="s">
        <v>91</v>
      </c>
      <c r="B129" s="4" t="s">
        <v>92</v>
      </c>
      <c r="C129" s="4" t="s">
        <v>200</v>
      </c>
      <c r="D129" s="7">
        <f>40-3.69-28.5</f>
        <v>7.810000000000002</v>
      </c>
      <c r="E129" s="4" t="s">
        <v>113</v>
      </c>
      <c r="F129" s="7">
        <v>60</v>
      </c>
      <c r="G129" s="7">
        <f t="shared" si="6"/>
        <v>67.81</v>
      </c>
    </row>
    <row r="130" spans="1:7" ht="47.25" customHeight="1" hidden="1">
      <c r="A130" s="16" t="s">
        <v>60</v>
      </c>
      <c r="B130" s="4" t="s">
        <v>61</v>
      </c>
      <c r="C130" s="4"/>
      <c r="D130" s="7">
        <v>0</v>
      </c>
      <c r="E130" s="4" t="s">
        <v>106</v>
      </c>
      <c r="F130" s="7"/>
      <c r="G130" s="7">
        <f t="shared" si="6"/>
        <v>0</v>
      </c>
    </row>
    <row r="131" spans="1:7" ht="15.75" customHeight="1" hidden="1">
      <c r="A131" s="16"/>
      <c r="B131" s="4"/>
      <c r="C131" s="4"/>
      <c r="D131" s="7">
        <v>0</v>
      </c>
      <c r="E131" s="4"/>
      <c r="F131" s="7"/>
      <c r="G131" s="7">
        <f t="shared" si="6"/>
        <v>0</v>
      </c>
    </row>
    <row r="132" spans="1:7" ht="31.5">
      <c r="A132" s="16" t="s">
        <v>68</v>
      </c>
      <c r="B132" s="4" t="s">
        <v>69</v>
      </c>
      <c r="C132" s="4" t="s">
        <v>93</v>
      </c>
      <c r="D132" s="7">
        <f>26-1.3-4.7-1.7</f>
        <v>18.3</v>
      </c>
      <c r="E132" s="4"/>
      <c r="F132" s="7">
        <v>0</v>
      </c>
      <c r="G132" s="7">
        <f t="shared" si="5"/>
        <v>18.3</v>
      </c>
    </row>
    <row r="133" spans="1:7" ht="67.5" customHeight="1">
      <c r="A133" s="35" t="s">
        <v>116</v>
      </c>
      <c r="B133" s="27" t="s">
        <v>166</v>
      </c>
      <c r="C133" s="26" t="s">
        <v>115</v>
      </c>
      <c r="D133" s="18">
        <f>D134+D135</f>
        <v>24.7</v>
      </c>
      <c r="E133" s="27"/>
      <c r="F133" s="18">
        <v>0</v>
      </c>
      <c r="G133" s="18">
        <f t="shared" si="5"/>
        <v>24.7</v>
      </c>
    </row>
    <row r="134" spans="1:7" ht="29.25" customHeight="1">
      <c r="A134" s="16" t="s">
        <v>68</v>
      </c>
      <c r="B134" s="4" t="s">
        <v>69</v>
      </c>
      <c r="C134" s="1" t="s">
        <v>121</v>
      </c>
      <c r="D134" s="7">
        <v>5</v>
      </c>
      <c r="E134" s="4"/>
      <c r="F134" s="7">
        <v>0</v>
      </c>
      <c r="G134" s="7">
        <f t="shared" si="5"/>
        <v>5</v>
      </c>
    </row>
    <row r="135" spans="1:7" ht="57.75" customHeight="1">
      <c r="A135" s="16" t="s">
        <v>60</v>
      </c>
      <c r="B135" s="4" t="s">
        <v>61</v>
      </c>
      <c r="C135" s="4" t="s">
        <v>196</v>
      </c>
      <c r="D135" s="7">
        <f>19-4+4.7</f>
        <v>19.7</v>
      </c>
      <c r="E135" s="4"/>
      <c r="F135" s="7">
        <v>0</v>
      </c>
      <c r="G135" s="7">
        <f t="shared" si="5"/>
        <v>19.7</v>
      </c>
    </row>
    <row r="136" spans="1:7" s="42" customFormat="1" ht="25.5" customHeight="1">
      <c r="A136" s="39"/>
      <c r="B136" s="40" t="s">
        <v>186</v>
      </c>
      <c r="C136" s="41"/>
      <c r="D136" s="75">
        <f>D18+D61+D73+D96+D98+D101+D124+D133</f>
        <v>10980.312230000003</v>
      </c>
      <c r="E136" s="41"/>
      <c r="F136" s="75">
        <f>F18+F61+F73+F96+F98+F101+F124+F133</f>
        <v>7241.972159999998</v>
      </c>
      <c r="G136" s="75">
        <f>G18+G61+G73+G96+G98+G101+G124+G133</f>
        <v>18222.284390000004</v>
      </c>
    </row>
    <row r="137" spans="1:7" ht="15">
      <c r="A137" s="19"/>
      <c r="B137" s="19"/>
      <c r="C137" s="19"/>
      <c r="D137" s="19"/>
      <c r="E137" s="19"/>
      <c r="F137" s="19"/>
      <c r="G137" s="19"/>
    </row>
    <row r="140" spans="2:5" s="20" customFormat="1" ht="27.75">
      <c r="B140" s="24" t="s">
        <v>95</v>
      </c>
      <c r="C140" s="24"/>
      <c r="D140" s="24"/>
      <c r="E140" s="25" t="s">
        <v>96</v>
      </c>
    </row>
  </sheetData>
  <sheetProtection/>
  <mergeCells count="7">
    <mergeCell ref="E1:G1"/>
    <mergeCell ref="E2:G2"/>
    <mergeCell ref="E3:G3"/>
    <mergeCell ref="C8:D8"/>
    <mergeCell ref="E8:F8"/>
    <mergeCell ref="B4:F4"/>
    <mergeCell ref="B5:F5"/>
  </mergeCells>
  <printOptions horizontalCentered="1"/>
  <pageMargins left="0.1968503937007874" right="0.1968503937007874" top="1.1811023622047245" bottom="0.3937007874015748" header="0.5118110236220472" footer="0.5118110236220472"/>
  <pageSetup blackAndWhite="1" fitToHeight="9" fitToWidth="1" horizontalDpi="600" verticalDpi="600" orientation="landscape" paperSize="9" scale="58" r:id="rId1"/>
  <rowBreaks count="1" manualBreakCount="1">
    <brk id="1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2013-09-10T12:23:44Z</cp:lastPrinted>
  <dcterms:created xsi:type="dcterms:W3CDTF">1996-10-08T23:32:33Z</dcterms:created>
  <dcterms:modified xsi:type="dcterms:W3CDTF">2013-09-27T10:51:17Z</dcterms:modified>
  <cp:category/>
  <cp:version/>
  <cp:contentType/>
  <cp:contentStatus/>
</cp:coreProperties>
</file>